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ftirlit\Bankar\Markaðsgreining\Ársreikningsbækur\Lánamarkaður\Bók 2020\Birt útgáfa\"/>
    </mc:Choice>
  </mc:AlternateContent>
  <bookViews>
    <workbookView xWindow="0" yWindow="0" windowWidth="28800" windowHeight="12000" tabRatio="810"/>
  </bookViews>
  <sheets>
    <sheet name="Forsíða " sheetId="31" r:id="rId1"/>
    <sheet name="Inngangur" sheetId="32" r:id="rId2"/>
    <sheet name="Lánast-Rekstraryfirlit" sheetId="19" r:id="rId3"/>
    <sheet name="Lánast-Efnahagsreikn " sheetId="20" r:id="rId4"/>
    <sheet name="Lánast-eigið fé" sheetId="22" r:id="rId5"/>
    <sheet name="Lánast-Útlán-innlán" sheetId="21" r:id="rId6"/>
    <sheet name="Verðbréfaf-Rekst og efnaha" sheetId="23" r:id="rId7"/>
    <sheet name="Rekstrarfél-Rekst og efnaha " sheetId="28" r:id="rId8"/>
    <sheet name=" Starfsmannafjöldi fft. " sheetId="34" r:id="rId9"/>
    <sheet name="Afgreiðslur banka og sparisjóða" sheetId="37" r:id="rId10"/>
  </sheets>
  <externalReferences>
    <externalReference r:id="rId11"/>
  </externalReferences>
  <definedNames>
    <definedName name="Á" localSheetId="3">#REF!</definedName>
    <definedName name="Á" localSheetId="4">#REF!</definedName>
    <definedName name="Á" localSheetId="2">#REF!</definedName>
    <definedName name="Á" localSheetId="5">#REF!</definedName>
    <definedName name="Á" localSheetId="7">#REF!</definedName>
    <definedName name="Á" localSheetId="6">#REF!</definedName>
    <definedName name="Á">#REF!</definedName>
    <definedName name="_xlnm.Print_Area" localSheetId="8">' Starfsmannafjöldi fft. '!$A$1:$D$34</definedName>
    <definedName name="_xlnm.Print_Area" localSheetId="9">'Afgreiðslur banka og sparisjóða'!$A$1:$F$41</definedName>
    <definedName name="_xlnm.Print_Area" localSheetId="3">'Lánast-Efnahagsreikn '!$A$1:$H$57</definedName>
    <definedName name="_xlnm.Print_Area" localSheetId="4">'Lánast-eigið fé'!$A$1:$I$45</definedName>
    <definedName name="_xlnm.Print_Area" localSheetId="2">'Lánast-Rekstraryfirlit'!$A$1:$F$46</definedName>
    <definedName name="_xlnm.Print_Area" localSheetId="5">'Lánast-Útlán-innlán'!$A$1:$H$33</definedName>
    <definedName name="_xlnm.Print_Area" localSheetId="7">'Rekstrarfél-Rekst og efnaha '!$A$1:$H$79</definedName>
    <definedName name="_xlnm.Print_Area" localSheetId="6">'Verðbréfaf-Rekst og efnaha'!$A$1:$H$29</definedName>
    <definedName name="_xlnm.Print_Titles" localSheetId="3">'Lánast-Efnahagsreikn '!$1:$1</definedName>
    <definedName name="_xlnm.Print_Titles" localSheetId="4">'Lánast-eigið fé'!$1:$1</definedName>
    <definedName name="PrufunFagfestingarsjodur" localSheetId="7">#REF!</definedName>
    <definedName name="PrufunFagfestingarsjodur">#REF!</definedName>
    <definedName name="Uppgjdagur">'[1]ebl.1.0 '!$C$12</definedName>
    <definedName name="X" localSheetId="7">#REF!</definedName>
    <definedName name="X">#REF!</definedName>
  </definedNames>
  <calcPr calcId="162913"/>
</workbook>
</file>

<file path=xl/calcChain.xml><?xml version="1.0" encoding="utf-8"?>
<calcChain xmlns="http://schemas.openxmlformats.org/spreadsheetml/2006/main">
  <c r="D37" i="19" l="1"/>
  <c r="D38" i="22"/>
  <c r="C38" i="22"/>
  <c r="E38" i="22"/>
  <c r="D38" i="20"/>
  <c r="E38" i="20"/>
  <c r="F38" i="20"/>
  <c r="C38" i="20"/>
  <c r="D39" i="22" l="1"/>
  <c r="C39" i="22"/>
  <c r="C39" i="37" l="1"/>
  <c r="C14" i="37"/>
  <c r="C7" i="37"/>
  <c r="C11" i="37"/>
  <c r="C31" i="34"/>
  <c r="D81" i="28"/>
  <c r="C81" i="28"/>
  <c r="C20" i="37" l="1"/>
  <c r="C31" i="37" s="1"/>
  <c r="C56" i="34"/>
  <c r="C64" i="34"/>
  <c r="D26" i="21"/>
  <c r="C26" i="21"/>
  <c r="D27" i="22"/>
  <c r="C27" i="22"/>
  <c r="F33" i="20"/>
  <c r="E33" i="20"/>
  <c r="D33" i="20"/>
  <c r="C33" i="20"/>
  <c r="F27" i="20"/>
  <c r="E27" i="20"/>
  <c r="D27" i="20"/>
  <c r="C27" i="20"/>
  <c r="D27" i="19"/>
  <c r="C27" i="19"/>
  <c r="C67" i="34" l="1"/>
  <c r="D32" i="22"/>
  <c r="C32" i="22"/>
  <c r="D32" i="19"/>
  <c r="C32" i="19"/>
  <c r="C59" i="28" l="1"/>
  <c r="G12" i="28"/>
  <c r="F11" i="28"/>
  <c r="C83" i="28" l="1"/>
  <c r="F18" i="28"/>
  <c r="D37" i="22" l="1"/>
  <c r="F11" i="23"/>
  <c r="F12" i="23"/>
  <c r="F19" i="23"/>
  <c r="F18" i="23"/>
  <c r="F16" i="23"/>
  <c r="E25" i="22"/>
  <c r="E26" i="22"/>
  <c r="E27" i="22" l="1"/>
  <c r="E19" i="22"/>
  <c r="D19" i="22"/>
  <c r="E17" i="22"/>
  <c r="C43" i="34" l="1"/>
  <c r="C37" i="22"/>
  <c r="E19" i="21"/>
  <c r="C19" i="21"/>
  <c r="F37" i="20"/>
  <c r="E37" i="20"/>
  <c r="D37" i="20"/>
  <c r="C37" i="20"/>
  <c r="C19" i="20"/>
  <c r="E19" i="20"/>
  <c r="C20" i="19"/>
  <c r="D36" i="19"/>
  <c r="C36" i="19"/>
  <c r="C22" i="34" l="1"/>
  <c r="C13" i="34"/>
  <c r="E20" i="23" l="1"/>
  <c r="D20" i="23"/>
  <c r="C20" i="23"/>
  <c r="F25" i="22"/>
  <c r="G11" i="22"/>
  <c r="D13" i="19" l="1"/>
  <c r="C13" i="19"/>
  <c r="C37" i="19" s="1"/>
  <c r="C38" i="19" l="1"/>
  <c r="G9" i="28"/>
  <c r="G17" i="23"/>
  <c r="G10" i="28" l="1"/>
  <c r="F20" i="23" l="1"/>
  <c r="G11" i="23"/>
  <c r="F19" i="22" l="1"/>
  <c r="F18" i="22"/>
  <c r="G18" i="22"/>
  <c r="G19" i="22" l="1"/>
  <c r="G12" i="23"/>
  <c r="F11" i="22" l="1"/>
  <c r="G15" i="23" l="1"/>
  <c r="D12" i="21" l="1"/>
  <c r="G14" i="23" l="1"/>
  <c r="G16" i="22" l="1"/>
  <c r="E12" i="20"/>
  <c r="F12" i="20"/>
  <c r="G10" i="22"/>
  <c r="E13" i="22" l="1"/>
  <c r="C18" i="28" l="1"/>
  <c r="C37" i="28"/>
  <c r="G17" i="28"/>
  <c r="E18" i="28" l="1"/>
  <c r="D18" i="28"/>
  <c r="G13" i="28"/>
  <c r="F16" i="22"/>
  <c r="C12" i="21" l="1"/>
  <c r="C27" i="21" s="1"/>
  <c r="G16" i="28" l="1"/>
  <c r="G15" i="28"/>
  <c r="G14" i="28"/>
  <c r="F12" i="21" l="1"/>
  <c r="F9" i="22" l="1"/>
  <c r="D12" i="20" l="1"/>
  <c r="G16" i="23" l="1"/>
  <c r="G24" i="22" l="1"/>
  <c r="F26" i="22"/>
  <c r="F24" i="22" l="1"/>
  <c r="F23" i="22"/>
  <c r="F17" i="22"/>
  <c r="F12" i="22"/>
  <c r="F10" i="22"/>
  <c r="D19" i="20" l="1"/>
  <c r="G9" i="22"/>
  <c r="G12" i="22"/>
  <c r="C13" i="22"/>
  <c r="D13" i="22"/>
  <c r="G17" i="22"/>
  <c r="C20" i="22"/>
  <c r="D20" i="22"/>
  <c r="E20" i="22"/>
  <c r="G26" i="22"/>
  <c r="G23" i="22"/>
  <c r="G25" i="22"/>
  <c r="E12" i="21"/>
  <c r="E27" i="21" s="1"/>
  <c r="D19" i="21"/>
  <c r="F19" i="21"/>
  <c r="F27" i="21" s="1"/>
  <c r="D20" i="19"/>
  <c r="C12" i="20"/>
  <c r="C39" i="20" s="1"/>
  <c r="F19" i="20"/>
  <c r="D27" i="21" l="1"/>
</calcChain>
</file>

<file path=xl/sharedStrings.xml><?xml version="1.0" encoding="utf-8"?>
<sst xmlns="http://schemas.openxmlformats.org/spreadsheetml/2006/main" count="379" uniqueCount="188">
  <si>
    <t>VIÐSKIPTABANKAR:</t>
  </si>
  <si>
    <t>SPARISJÓÐIR:</t>
  </si>
  <si>
    <t>Byggðastofnun</t>
  </si>
  <si>
    <t>Í þús.kr.</t>
  </si>
  <si>
    <t>Móðurfélag</t>
  </si>
  <si>
    <t>IFRS uppgjör</t>
  </si>
  <si>
    <t xml:space="preserve">   </t>
  </si>
  <si>
    <t>REKSTRARFÉLÖG VERÐBRÉFASJÓÐA</t>
  </si>
  <si>
    <t>Lánasjóður sveitarfélaga ohf.</t>
  </si>
  <si>
    <t xml:space="preserve">     </t>
  </si>
  <si>
    <t xml:space="preserve">Samstæða </t>
  </si>
  <si>
    <t>Íslandsbanki hf.</t>
  </si>
  <si>
    <t xml:space="preserve"> </t>
  </si>
  <si>
    <t>Stefnir hf.</t>
  </si>
  <si>
    <t>Íslandssjóðir hf.</t>
  </si>
  <si>
    <t xml:space="preserve">Valitor hf. </t>
  </si>
  <si>
    <t>Samtals:</t>
  </si>
  <si>
    <t>Centra Fyrirtækjaráðgjöf hf.</t>
  </si>
  <si>
    <t>Jöklar-Verðbréf hf.</t>
  </si>
  <si>
    <t>1)</t>
  </si>
  <si>
    <t>2)</t>
  </si>
  <si>
    <t>3)</t>
  </si>
  <si>
    <t>Skáletruðu tölurnar þýða að eingöngu er um móðurfélagsuppgjör að ræða.</t>
  </si>
  <si>
    <t>Samstæða</t>
  </si>
  <si>
    <t>Tafla 6</t>
  </si>
  <si>
    <t>Landsbréf hf.</t>
  </si>
  <si>
    <t xml:space="preserve">Tafla 5 </t>
  </si>
  <si>
    <t xml:space="preserve">Stefnir hf. </t>
  </si>
  <si>
    <t xml:space="preserve">Landsbréf hf. </t>
  </si>
  <si>
    <t>Samst.</t>
  </si>
  <si>
    <t>Summa Rekstrarfélag hf.</t>
  </si>
  <si>
    <t>Tafla 7</t>
  </si>
  <si>
    <t xml:space="preserve">REKSTRARFÉLÖG VERÐBRÉFASJÓÐA: </t>
  </si>
  <si>
    <t>Tafla 8</t>
  </si>
  <si>
    <t>Sparisjóður Höfðhverfinga ses.</t>
  </si>
  <si>
    <t>Sparisjóður Strandamanna ses.</t>
  </si>
  <si>
    <t>Sparisjóður Suður-Þingeyinga ses.</t>
  </si>
  <si>
    <t>ÍV sjóðir hf.</t>
  </si>
  <si>
    <t>Sparisjóður Austurlands hf.</t>
  </si>
  <si>
    <t xml:space="preserve">Sparisjóður Austurlands hf. </t>
  </si>
  <si>
    <t>GAMMA Capital Management hf.</t>
  </si>
  <si>
    <t>ALM Verðbréf hf.</t>
  </si>
  <si>
    <t xml:space="preserve">ÍV sjóðir hf. </t>
  </si>
  <si>
    <t xml:space="preserve">Arion banki hf. </t>
  </si>
  <si>
    <t xml:space="preserve">Landsbankinn hf.  </t>
  </si>
  <si>
    <t xml:space="preserve">Arctica Finance hf. </t>
  </si>
  <si>
    <t xml:space="preserve"> Almennt eigið fé þáttar 1</t>
  </si>
  <si>
    <t>(CET 1)</t>
  </si>
  <si>
    <t>Þ.a. hlutf. almenns eigin fjár þáttar 1 (%)</t>
  </si>
  <si>
    <t xml:space="preserve">Eiginfjár-hlutfall (%) </t>
  </si>
  <si>
    <t>Eiginfjár- hlutfall (%)</t>
  </si>
  <si>
    <t>Eiginfjár-hlutfall (%)</t>
  </si>
  <si>
    <t xml:space="preserve">Landsbankinn hf. </t>
  </si>
  <si>
    <t>Landsbankinn hf.</t>
  </si>
  <si>
    <t xml:space="preserve">VERÐBRÉFAFYRIRTÆKI </t>
  </si>
  <si>
    <t xml:space="preserve">Íslenskir fjárfestar hf. </t>
  </si>
  <si>
    <t xml:space="preserve">Akta sjóðir hf. </t>
  </si>
  <si>
    <t xml:space="preserve">Lykill fjármögnun hf. </t>
  </si>
  <si>
    <t xml:space="preserve">VERÐBRÉFAFYRIRTÆKI: </t>
  </si>
  <si>
    <t>LÁNASTOFNANIR O.FL.</t>
  </si>
  <si>
    <t>STARFSMANNAFJÖLDI FJÁRMÁLAFYRIRTÆKJA O.FL.</t>
  </si>
  <si>
    <t xml:space="preserve">Íslandsbanki hf. </t>
  </si>
  <si>
    <t>Kvika banki hf.</t>
  </si>
  <si>
    <t xml:space="preserve">Sparisjóður Höfðhverfinga ses. </t>
  </si>
  <si>
    <t xml:space="preserve">Sparisjóður Strandamanna ses. </t>
  </si>
  <si>
    <t xml:space="preserve">Sparisjóður Suður-Þingeyinga ses. </t>
  </si>
  <si>
    <t xml:space="preserve">Lánasjóður sveitarfélaga ohf. </t>
  </si>
  <si>
    <t xml:space="preserve">ALM Verðbréf hf. </t>
  </si>
  <si>
    <t xml:space="preserve">Arev verðbréfafyrirtæki hf. </t>
  </si>
  <si>
    <t xml:space="preserve">Centra Fyrirtækjaráðgjöf hf. </t>
  </si>
  <si>
    <t xml:space="preserve">Fossar markaðir hf.  </t>
  </si>
  <si>
    <t xml:space="preserve">Íslensk verðbréf hf. </t>
  </si>
  <si>
    <t xml:space="preserve">Jöklar-Verðbréf hf. </t>
  </si>
  <si>
    <t xml:space="preserve">GAMMA Capital  Management hf. </t>
  </si>
  <si>
    <t xml:space="preserve">Íslandssjóðir hf. </t>
  </si>
  <si>
    <t xml:space="preserve">Summa Rekstrarfélag hf. </t>
  </si>
  <si>
    <t xml:space="preserve">Reiknistofa bankanna hf. </t>
  </si>
  <si>
    <t xml:space="preserve">Útibú og afgreiðslustaðir á höfuðborgarsvæðinu </t>
  </si>
  <si>
    <t xml:space="preserve">Útibú og afgreiðslustaðir utan höfuðborgarsvæðisins </t>
  </si>
  <si>
    <t xml:space="preserve">Kvika banki hf. </t>
  </si>
  <si>
    <t xml:space="preserve">Samtals: </t>
  </si>
  <si>
    <t xml:space="preserve">VIÐSKIPTABANKAR </t>
  </si>
  <si>
    <t xml:space="preserve">  SPARISJÓÐIR </t>
  </si>
  <si>
    <t xml:space="preserve">Hraðbankaafgreiðslur </t>
  </si>
  <si>
    <t>Arion banki hf.</t>
  </si>
  <si>
    <t xml:space="preserve">Sparisjóðir </t>
  </si>
  <si>
    <t xml:space="preserve">Viðskiptabankar og sparisjóðir, samtals: </t>
  </si>
  <si>
    <t xml:space="preserve">Uppgjörsaðferð </t>
  </si>
  <si>
    <t>Samstæða/
móðurfélag</t>
  </si>
  <si>
    <t>AÐRIR AÐILAR:</t>
  </si>
  <si>
    <t xml:space="preserve">Eignir samtals  </t>
  </si>
  <si>
    <t>RAFEYRISFYRIRTÆKI:</t>
  </si>
  <si>
    <t>4)</t>
  </si>
  <si>
    <t>5)</t>
  </si>
  <si>
    <t xml:space="preserve">Monerium EMI ehf. </t>
  </si>
  <si>
    <t>T Plús hf.</t>
  </si>
  <si>
    <t>Um samstæðutölur er að ræða.</t>
  </si>
  <si>
    <t xml:space="preserve">LÁNASTOFNANIR </t>
  </si>
  <si>
    <t xml:space="preserve">T Plús hf. </t>
  </si>
  <si>
    <t>REKSTRARUPPLÝSINGAR  31.12.2020</t>
  </si>
  <si>
    <t>Áður KORTA hf.</t>
  </si>
  <si>
    <t xml:space="preserve">Áður Borgun hf. </t>
  </si>
  <si>
    <t>6)</t>
  </si>
  <si>
    <t>EFNAHAGSUPPLÝSINGAR  31.12.2020</t>
  </si>
  <si>
    <t>Eiginfjár- grunnur 31.12.2020</t>
  </si>
  <si>
    <t>REKSTRAR- OG EFNAHAGSUPPLÝSINGAR  31.12.2020</t>
  </si>
  <si>
    <t>Hagnaður / tap ársins 2020</t>
  </si>
  <si>
    <t>Eignir samtals 31.12.2020</t>
  </si>
  <si>
    <t>Áhættu- grunnur 31.12.2020</t>
  </si>
  <si>
    <t>Eignir                 samtals 31.12.2020</t>
  </si>
  <si>
    <t>Heildareignir 31.12.2020</t>
  </si>
  <si>
    <t>Hrein eign 31.12.2020</t>
  </si>
  <si>
    <t>- Meðalfjöldi starfsmanna á árinu 2020 (móðurfélög) -</t>
  </si>
  <si>
    <t>Rapyd Europe hf.</t>
  </si>
  <si>
    <t xml:space="preserve">SaltPay IIB hf. </t>
  </si>
  <si>
    <t>HEILDAREIGNIR VERÐBRÉFASJÓÐA 31.12.2020</t>
  </si>
  <si>
    <t>VERÐBRÉFASJÓÐIR:</t>
  </si>
  <si>
    <t>Alfa Framtak ehf.</t>
  </si>
  <si>
    <t>Algildi GP ehf.</t>
  </si>
  <si>
    <t>ALM verðbréf hf.</t>
  </si>
  <si>
    <t>Crowberry Capital GP ehf.</t>
  </si>
  <si>
    <t>Fossar GP ehf.</t>
  </si>
  <si>
    <t>Vex ehf.</t>
  </si>
  <si>
    <t>Ísafold Capital Partners hf.</t>
  </si>
  <si>
    <t>Kvika eignastýring hf.</t>
  </si>
  <si>
    <t xml:space="preserve">AÐRIR SÉRHÆFÐIR SJÓÐIR: </t>
  </si>
  <si>
    <t xml:space="preserve">Lykill fjármögnun hf. sameinaðist Kviku banka hf. 30.03.2021. </t>
  </si>
  <si>
    <t>Valitor hf., sem er dótturfélag Arion banka hf., ekki meðtalið.</t>
  </si>
  <si>
    <t>Valitor hf. fékk starfsleyfi sem greiðslustofnun 27.01.2020. Samhliða var starfsleyfi félagsins sem lánafyrirtæki afturkallað.</t>
  </si>
  <si>
    <t>Eyrir Venture Management ehf.</t>
  </si>
  <si>
    <t>GREIÐSLUSTOFNANIR:</t>
  </si>
  <si>
    <t>FJÁRFESTINGARSJÓÐIR:</t>
  </si>
  <si>
    <t>Rekstraraðilar sérhæfðra sjóða sem fengu leyfi eða skráningu á árinu 2020.</t>
  </si>
  <si>
    <t>HEILDAREIGNIR FJÁRFESTINGARSJÓÐA OG HEILDAREIGNIR OG HREIN EIGN ANNARRA SÉRHÆFÐRA SJÓÐA 31.12.2020</t>
  </si>
  <si>
    <t xml:space="preserve">Ísafold Capital Partners hf. </t>
  </si>
  <si>
    <t xml:space="preserve">Kvika eignastýring hf. </t>
  </si>
  <si>
    <t>Bókfært eigið fé</t>
  </si>
  <si>
    <t>Tafla 9</t>
  </si>
  <si>
    <t>Áður Rektrarfélag Virðingar hf.</t>
  </si>
  <si>
    <t>Áður Júpíter rekstrarfélag hf.</t>
  </si>
  <si>
    <t xml:space="preserve">Rekstraraðilar sem höfðu ekki fengið leyfi eða skráningu og störfuðu á undanþágu til áramóta. </t>
  </si>
  <si>
    <t>AFGREIÐSLUR VIÐSKIPTABANKA OG SPARISJÓÐA 31.12.2020</t>
  </si>
  <si>
    <t xml:space="preserve">Útibú og afgreiðslustaðir </t>
  </si>
  <si>
    <t>Útlán til viðskiptavina</t>
  </si>
  <si>
    <t xml:space="preserve">Innlán </t>
  </si>
  <si>
    <t>Lykill fjármögnun hf.</t>
  </si>
  <si>
    <t xml:space="preserve">Tafla 3 </t>
  </si>
  <si>
    <t>SaltPay IIB hf.</t>
  </si>
  <si>
    <t xml:space="preserve">Rapyd Europe hf. </t>
  </si>
  <si>
    <t>Áhættugrunnur     31.12.2020</t>
  </si>
  <si>
    <t xml:space="preserve">Afsalaði sér starfsleyfi sínu sem rekstrarfélag verðbréfasjóða á árinu 2021. </t>
  </si>
  <si>
    <t>Lánastofnanir samtals:</t>
  </si>
  <si>
    <t>Meðalfjöldi starfsmanna fjármálafyrirtækja o.fl. árið 2020:</t>
  </si>
  <si>
    <t>Samtals sérhæfðir sjóðir:</t>
  </si>
  <si>
    <r>
      <t xml:space="preserve">Kvika banki hf. </t>
    </r>
    <r>
      <rPr>
        <vertAlign val="superscript"/>
        <sz val="9"/>
        <rFont val="Calibri"/>
        <family val="2"/>
        <scheme val="minor"/>
      </rPr>
      <t xml:space="preserve"> </t>
    </r>
  </si>
  <si>
    <r>
      <t>LÁNAFYRIRTÆKI:</t>
    </r>
    <r>
      <rPr>
        <sz val="9"/>
        <rFont val="Calibri"/>
        <family val="2"/>
        <scheme val="minor"/>
      </rPr>
      <t xml:space="preserve"> </t>
    </r>
  </si>
  <si>
    <r>
      <t>Monerium EMI ehf.</t>
    </r>
    <r>
      <rPr>
        <vertAlign val="superscript"/>
        <sz val="9"/>
        <rFont val="Calibri"/>
        <family val="2"/>
        <scheme val="minor"/>
      </rPr>
      <t xml:space="preserve"> </t>
    </r>
  </si>
  <si>
    <r>
      <t>Tafla 2</t>
    </r>
    <r>
      <rPr>
        <b/>
        <i/>
        <vertAlign val="superscript"/>
        <sz val="9"/>
        <rFont val="Calibri"/>
        <family val="2"/>
        <scheme val="minor"/>
      </rPr>
      <t xml:space="preserve"> </t>
    </r>
  </si>
  <si>
    <r>
      <t>Samstæða</t>
    </r>
    <r>
      <rPr>
        <b/>
        <i/>
        <vertAlign val="superscript"/>
        <sz val="9"/>
        <rFont val="Calibri"/>
        <family val="2"/>
        <scheme val="minor"/>
      </rPr>
      <t xml:space="preserve"> </t>
    </r>
  </si>
  <si>
    <r>
      <t>Móðurfélag</t>
    </r>
    <r>
      <rPr>
        <i/>
        <vertAlign val="superscript"/>
        <sz val="9"/>
        <rFont val="Calibri"/>
        <family val="2"/>
        <scheme val="minor"/>
      </rPr>
      <t xml:space="preserve"> </t>
    </r>
  </si>
  <si>
    <r>
      <t>Sparisjóður Austurlands hf.</t>
    </r>
    <r>
      <rPr>
        <vertAlign val="superscript"/>
        <sz val="9"/>
        <rFont val="Calibri"/>
        <family val="2"/>
        <scheme val="minor"/>
      </rPr>
      <t xml:space="preserve"> </t>
    </r>
  </si>
  <si>
    <r>
      <t>Samtals án dótturfélaga:</t>
    </r>
    <r>
      <rPr>
        <b/>
        <i/>
        <vertAlign val="superscript"/>
        <sz val="9"/>
        <rFont val="Calibri"/>
        <family val="2"/>
        <scheme val="minor"/>
      </rPr>
      <t xml:space="preserve"> </t>
    </r>
  </si>
  <si>
    <r>
      <t>Arion banki hf.</t>
    </r>
    <r>
      <rPr>
        <vertAlign val="superscript"/>
        <sz val="9"/>
        <rFont val="Calibri"/>
        <family val="2"/>
        <scheme val="minor"/>
      </rPr>
      <t xml:space="preserve"> </t>
    </r>
  </si>
  <si>
    <r>
      <t>Valitor hf.</t>
    </r>
    <r>
      <rPr>
        <vertAlign val="superscript"/>
        <sz val="9"/>
        <rFont val="Calibri"/>
        <family val="2"/>
        <scheme val="minor"/>
      </rPr>
      <t xml:space="preserve"> </t>
    </r>
  </si>
  <si>
    <r>
      <t>Tafla 4</t>
    </r>
    <r>
      <rPr>
        <b/>
        <i/>
        <vertAlign val="superscript"/>
        <sz val="9"/>
        <rFont val="Calibri"/>
        <family val="2"/>
        <scheme val="minor"/>
      </rPr>
      <t xml:space="preserve"> </t>
    </r>
  </si>
  <si>
    <r>
      <t>Kvika banki hf.</t>
    </r>
    <r>
      <rPr>
        <vertAlign val="superscript"/>
        <sz val="9"/>
        <rFont val="Calibri"/>
        <family val="2"/>
        <scheme val="minor"/>
      </rPr>
      <t xml:space="preserve"> </t>
    </r>
  </si>
  <si>
    <r>
      <t>Landsbankinn hf.</t>
    </r>
    <r>
      <rPr>
        <vertAlign val="superscript"/>
        <sz val="9"/>
        <rFont val="Calibri"/>
        <family val="2"/>
        <scheme val="minor"/>
      </rPr>
      <t xml:space="preserve">  </t>
    </r>
  </si>
  <si>
    <r>
      <t>Fossar markaðir hf.</t>
    </r>
    <r>
      <rPr>
        <vertAlign val="superscript"/>
        <sz val="9"/>
        <rFont val="Calibri"/>
        <family val="2"/>
        <scheme val="minor"/>
      </rPr>
      <t xml:space="preserve"> </t>
    </r>
  </si>
  <si>
    <r>
      <t xml:space="preserve">Íslensk verðbréf hf. </t>
    </r>
    <r>
      <rPr>
        <vertAlign val="superscript"/>
        <sz val="9"/>
        <rFont val="Calibri"/>
        <family val="2"/>
        <scheme val="minor"/>
      </rPr>
      <t>1)</t>
    </r>
  </si>
  <si>
    <r>
      <t>GAMMA Capital Management hf.</t>
    </r>
    <r>
      <rPr>
        <vertAlign val="superscript"/>
        <sz val="9"/>
        <rFont val="Calibri"/>
        <family val="2"/>
        <scheme val="minor"/>
      </rPr>
      <t xml:space="preserve"> 1)</t>
    </r>
  </si>
  <si>
    <r>
      <t>Ísafold Capital Partners hf.</t>
    </r>
    <r>
      <rPr>
        <vertAlign val="superscript"/>
        <sz val="9"/>
        <rFont val="Calibri"/>
        <family val="2"/>
        <scheme val="minor"/>
      </rPr>
      <t>1) 2)</t>
    </r>
  </si>
  <si>
    <r>
      <t>Kvika eignastýring hf.</t>
    </r>
    <r>
      <rPr>
        <vertAlign val="superscript"/>
        <sz val="9"/>
        <rFont val="Calibri"/>
        <family val="2"/>
        <scheme val="minor"/>
      </rPr>
      <t>3)</t>
    </r>
  </si>
  <si>
    <r>
      <t xml:space="preserve">Summa Rekstrarfélag hf. </t>
    </r>
    <r>
      <rPr>
        <vertAlign val="superscript"/>
        <sz val="9"/>
        <rFont val="Calibri"/>
        <family val="2"/>
        <scheme val="minor"/>
      </rPr>
      <t>1)</t>
    </r>
  </si>
  <si>
    <r>
      <t>Akta sjóðir hf.</t>
    </r>
    <r>
      <rPr>
        <vertAlign val="superscript"/>
        <sz val="9"/>
        <rFont val="Calibri"/>
        <family val="2"/>
        <scheme val="minor"/>
      </rPr>
      <t xml:space="preserve"> </t>
    </r>
  </si>
  <si>
    <r>
      <t>Ísafold Capital Partners hf.</t>
    </r>
    <r>
      <rPr>
        <vertAlign val="superscript"/>
        <sz val="9"/>
        <rFont val="Calibri"/>
        <family val="2"/>
        <scheme val="minor"/>
      </rPr>
      <t xml:space="preserve"> </t>
    </r>
  </si>
  <si>
    <r>
      <t xml:space="preserve">REKSTRARAÐILAR SÉRHÆFÐRA SJÓÐA </t>
    </r>
    <r>
      <rPr>
        <b/>
        <vertAlign val="superscript"/>
        <sz val="14"/>
        <rFont val="Calibri"/>
        <family val="2"/>
        <scheme val="minor"/>
      </rPr>
      <t>4)</t>
    </r>
  </si>
  <si>
    <r>
      <t xml:space="preserve">Aðrir rekstraraðilar </t>
    </r>
    <r>
      <rPr>
        <vertAlign val="superscript"/>
        <sz val="9"/>
        <rFont val="Calibri"/>
        <family val="2"/>
        <scheme val="minor"/>
      </rPr>
      <t>5)</t>
    </r>
  </si>
  <si>
    <r>
      <t xml:space="preserve">Tafla 1 </t>
    </r>
    <r>
      <rPr>
        <b/>
        <i/>
        <vertAlign val="superscript"/>
        <sz val="10"/>
        <rFont val="Calibri"/>
        <family val="2"/>
        <scheme val="minor"/>
      </rPr>
      <t>1)</t>
    </r>
  </si>
  <si>
    <r>
      <t xml:space="preserve">Kvika banki hf. </t>
    </r>
    <r>
      <rPr>
        <vertAlign val="superscript"/>
        <sz val="10"/>
        <rFont val="Calibri"/>
        <family val="2"/>
        <scheme val="minor"/>
      </rPr>
      <t xml:space="preserve"> </t>
    </r>
  </si>
  <si>
    <r>
      <t>LÁNAFYRIRTÆKI:</t>
    </r>
    <r>
      <rPr>
        <sz val="10"/>
        <rFont val="Calibri"/>
        <family val="2"/>
        <scheme val="minor"/>
      </rPr>
      <t xml:space="preserve"> </t>
    </r>
  </si>
  <si>
    <r>
      <t>Monerium EMI ehf.</t>
    </r>
    <r>
      <rPr>
        <vertAlign val="superscript"/>
        <sz val="10"/>
        <rFont val="Calibri"/>
        <family val="2"/>
        <scheme val="minor"/>
      </rPr>
      <t xml:space="preserve"> </t>
    </r>
  </si>
  <si>
    <t>Eiginfjárgrunnur 31.12.2020</t>
  </si>
  <si>
    <t>Lánastofnanir o.fl. alls:</t>
  </si>
  <si>
    <r>
      <t>Lykill fjármögnun hf.</t>
    </r>
    <r>
      <rPr>
        <vertAlign val="superscript"/>
        <sz val="10"/>
        <rFont val="Calibri"/>
        <family val="2"/>
        <scheme val="minor"/>
      </rPr>
      <t>2)</t>
    </r>
  </si>
  <si>
    <r>
      <t xml:space="preserve">SaltPay IIB hf. </t>
    </r>
    <r>
      <rPr>
        <vertAlign val="superscript"/>
        <sz val="10"/>
        <rFont val="Calibri"/>
        <family val="2"/>
        <scheme val="minor"/>
      </rPr>
      <t>3)</t>
    </r>
  </si>
  <si>
    <r>
      <t xml:space="preserve">Rapyd Europe hf. </t>
    </r>
    <r>
      <rPr>
        <vertAlign val="superscript"/>
        <sz val="10"/>
        <rFont val="Calibri"/>
        <family val="2"/>
        <scheme val="minor"/>
      </rPr>
      <t xml:space="preserve"> 4)</t>
    </r>
  </si>
  <si>
    <r>
      <t xml:space="preserve">Valitor hf. </t>
    </r>
    <r>
      <rPr>
        <vertAlign val="superscript"/>
        <sz val="10"/>
        <rFont val="Calibri"/>
        <family val="2"/>
        <scheme val="minor"/>
      </rPr>
      <t>5)</t>
    </r>
  </si>
  <si>
    <r>
      <t>Samtals án dótturfélaga:</t>
    </r>
    <r>
      <rPr>
        <b/>
        <i/>
        <vertAlign val="superscript"/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</si>
</sst>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\ _k_r_._-;\-* #,##0\ _k_r_._-;_-* &quot;-&quot;\ _k_r_._-;_-@_-"/>
    <numFmt numFmtId="165" formatCode="0.0%"/>
    <numFmt numFmtId="166" formatCode="0.0"/>
    <numFmt numFmtId="167" formatCode="#,##0.0"/>
    <numFmt numFmtId="168" formatCode="#,##0.0000"/>
    <numFmt numFmtId="169" formatCode="General_)"/>
    <numFmt numFmtId="170" formatCode="#,##0.0_);\(#,##0.0\)"/>
    <numFmt numFmtId="171" formatCode="0_)"/>
    <numFmt numFmtId="172" formatCode="#,##0_);\(#,##0\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.5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9" fontId="7" fillId="0" borderId="0"/>
    <xf numFmtId="38" fontId="3" fillId="0" borderId="0" applyFont="0" applyFill="0" applyBorder="0" applyAlignment="0" applyProtection="0"/>
    <xf numFmtId="0" fontId="4" fillId="0" borderId="0"/>
  </cellStyleXfs>
  <cellXfs count="340">
    <xf numFmtId="0" fontId="0" fillId="0" borderId="0" xfId="0"/>
    <xf numFmtId="0" fontId="6" fillId="0" borderId="0" xfId="13" applyFont="1"/>
    <xf numFmtId="0" fontId="8" fillId="0" borderId="0" xfId="13" applyFont="1"/>
    <xf numFmtId="0" fontId="1" fillId="0" borderId="0" xfId="13" applyFont="1" applyBorder="1"/>
    <xf numFmtId="0" fontId="1" fillId="0" borderId="0" xfId="13" applyFont="1"/>
    <xf numFmtId="0" fontId="11" fillId="0" borderId="0" xfId="1" applyFont="1" applyFill="1"/>
    <xf numFmtId="0" fontId="12" fillId="0" borderId="0" xfId="1" applyFont="1" applyFill="1" applyAlignment="1"/>
    <xf numFmtId="0" fontId="14" fillId="0" borderId="0" xfId="1" applyFont="1" applyFill="1" applyBorder="1" applyAlignment="1">
      <alignment vertical="justify"/>
    </xf>
    <xf numFmtId="0" fontId="15" fillId="0" borderId="0" xfId="1" applyFont="1" applyFill="1"/>
    <xf numFmtId="0" fontId="16" fillId="0" borderId="0" xfId="1" applyFont="1" applyFill="1"/>
    <xf numFmtId="0" fontId="17" fillId="0" borderId="0" xfId="1" applyFont="1" applyFill="1"/>
    <xf numFmtId="0" fontId="17" fillId="0" borderId="0" xfId="1" applyFont="1" applyFill="1" applyAlignment="1">
      <alignment horizontal="center"/>
    </xf>
    <xf numFmtId="3" fontId="16" fillId="0" borderId="0" xfId="1" applyNumberFormat="1" applyFont="1" applyFill="1" applyBorder="1"/>
    <xf numFmtId="0" fontId="16" fillId="0" borderId="4" xfId="1" applyFont="1" applyFill="1" applyBorder="1" applyAlignment="1">
      <alignment vertical="center"/>
    </xf>
    <xf numFmtId="0" fontId="20" fillId="0" borderId="0" xfId="1" applyFont="1" applyFill="1"/>
    <xf numFmtId="0" fontId="19" fillId="0" borderId="2" xfId="1" applyFont="1" applyFill="1" applyBorder="1" applyAlignment="1">
      <alignment horizontal="center"/>
    </xf>
    <xf numFmtId="3" fontId="11" fillId="0" borderId="0" xfId="1" applyNumberFormat="1" applyFont="1" applyFill="1"/>
    <xf numFmtId="0" fontId="16" fillId="0" borderId="2" xfId="1" applyFont="1" applyFill="1" applyBorder="1" applyAlignment="1">
      <alignment vertical="center" wrapText="1"/>
    </xf>
    <xf numFmtId="3" fontId="19" fillId="0" borderId="13" xfId="1" applyNumberFormat="1" applyFont="1" applyFill="1" applyBorder="1"/>
    <xf numFmtId="0" fontId="16" fillId="0" borderId="0" xfId="1" applyFont="1" applyFill="1" applyBorder="1" applyAlignment="1">
      <alignment horizontal="center"/>
    </xf>
    <xf numFmtId="0" fontId="14" fillId="0" borderId="0" xfId="1" applyFont="1" applyFill="1"/>
    <xf numFmtId="3" fontId="19" fillId="0" borderId="12" xfId="1" applyNumberFormat="1" applyFont="1" applyFill="1" applyBorder="1"/>
    <xf numFmtId="0" fontId="16" fillId="0" borderId="2" xfId="1" applyFont="1" applyFill="1" applyBorder="1" applyAlignment="1">
      <alignment horizontal="center"/>
    </xf>
    <xf numFmtId="0" fontId="16" fillId="0" borderId="4" xfId="1" applyFont="1" applyFill="1" applyBorder="1" applyAlignment="1">
      <alignment vertical="center" wrapText="1"/>
    </xf>
    <xf numFmtId="3" fontId="16" fillId="0" borderId="12" xfId="1" applyNumberFormat="1" applyFont="1" applyFill="1" applyBorder="1"/>
    <xf numFmtId="0" fontId="16" fillId="0" borderId="4" xfId="1" applyFont="1" applyFill="1" applyBorder="1" applyAlignment="1">
      <alignment horizontal="center"/>
    </xf>
    <xf numFmtId="0" fontId="16" fillId="0" borderId="0" xfId="1" applyFont="1" applyFill="1" applyAlignment="1">
      <alignment horizontal="right"/>
    </xf>
    <xf numFmtId="3" fontId="14" fillId="0" borderId="12" xfId="1" applyNumberFormat="1" applyFont="1" applyFill="1" applyBorder="1"/>
    <xf numFmtId="0" fontId="14" fillId="0" borderId="0" xfId="1" applyFont="1" applyFill="1" applyBorder="1" applyAlignment="1">
      <alignment horizontal="left" vertical="center" wrapText="1"/>
    </xf>
    <xf numFmtId="3" fontId="16" fillId="0" borderId="10" xfId="1" applyNumberFormat="1" applyFont="1" applyFill="1" applyBorder="1"/>
    <xf numFmtId="0" fontId="14" fillId="0" borderId="4" xfId="1" applyFont="1" applyFill="1" applyBorder="1" applyAlignment="1">
      <alignment horizontal="right"/>
    </xf>
    <xf numFmtId="0" fontId="16" fillId="0" borderId="0" xfId="1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/>
    <xf numFmtId="3" fontId="19" fillId="0" borderId="0" xfId="1" applyNumberFormat="1" applyFont="1" applyFill="1" applyBorder="1"/>
    <xf numFmtId="0" fontId="16" fillId="0" borderId="0" xfId="1" applyFont="1" applyFill="1" applyBorder="1"/>
    <xf numFmtId="0" fontId="14" fillId="0" borderId="0" xfId="1" applyFont="1" applyFill="1" applyAlignment="1">
      <alignment horizontal="right"/>
    </xf>
    <xf numFmtId="3" fontId="14" fillId="0" borderId="0" xfId="1" applyNumberFormat="1" applyFont="1" applyFill="1" applyBorder="1"/>
    <xf numFmtId="0" fontId="19" fillId="0" borderId="0" xfId="1" applyFont="1" applyFill="1" applyAlignment="1">
      <alignment horizontal="right"/>
    </xf>
    <xf numFmtId="0" fontId="19" fillId="0" borderId="0" xfId="1" applyFont="1" applyFill="1"/>
    <xf numFmtId="0" fontId="22" fillId="0" borderId="0" xfId="1" applyFont="1" applyFill="1"/>
    <xf numFmtId="0" fontId="23" fillId="0" borderId="0" xfId="1" applyFont="1" applyFill="1" applyAlignment="1">
      <alignment horizontal="right"/>
    </xf>
    <xf numFmtId="0" fontId="23" fillId="0" borderId="0" xfId="1" applyFont="1" applyFill="1"/>
    <xf numFmtId="0" fontId="14" fillId="0" borderId="0" xfId="1" applyFont="1" applyFill="1" applyAlignment="1">
      <alignment horizontal="center"/>
    </xf>
    <xf numFmtId="3" fontId="16" fillId="0" borderId="2" xfId="1" applyNumberFormat="1" applyFont="1" applyFill="1" applyBorder="1"/>
    <xf numFmtId="3" fontId="16" fillId="0" borderId="4" xfId="1" applyNumberFormat="1" applyFont="1" applyFill="1" applyBorder="1"/>
    <xf numFmtId="168" fontId="11" fillId="0" borderId="0" xfId="1" applyNumberFormat="1" applyFont="1" applyFill="1"/>
    <xf numFmtId="3" fontId="14" fillId="0" borderId="4" xfId="1" applyNumberFormat="1" applyFont="1" applyFill="1" applyBorder="1"/>
    <xf numFmtId="3" fontId="14" fillId="0" borderId="10" xfId="1" applyNumberFormat="1" applyFont="1" applyFill="1" applyBorder="1"/>
    <xf numFmtId="3" fontId="16" fillId="0" borderId="11" xfId="1" applyNumberFormat="1" applyFont="1" applyFill="1" applyBorder="1"/>
    <xf numFmtId="3" fontId="16" fillId="0" borderId="4" xfId="1" applyNumberFormat="1" applyFont="1" applyFill="1" applyBorder="1" applyAlignment="1">
      <alignment horizontal="center"/>
    </xf>
    <xf numFmtId="0" fontId="11" fillId="0" borderId="4" xfId="1" applyFont="1" applyFill="1" applyBorder="1"/>
    <xf numFmtId="0" fontId="14" fillId="0" borderId="24" xfId="1" applyFont="1" applyFill="1" applyBorder="1" applyAlignment="1">
      <alignment horizontal="right"/>
    </xf>
    <xf numFmtId="3" fontId="14" fillId="0" borderId="2" xfId="1" applyNumberFormat="1" applyFont="1" applyFill="1" applyBorder="1"/>
    <xf numFmtId="0" fontId="25" fillId="0" borderId="0" xfId="1" applyFont="1" applyFill="1"/>
    <xf numFmtId="0" fontId="26" fillId="0" borderId="0" xfId="1" applyFont="1" applyFill="1"/>
    <xf numFmtId="0" fontId="12" fillId="0" borderId="0" xfId="1" applyFont="1" applyFill="1" applyBorder="1" applyAlignment="1"/>
    <xf numFmtId="0" fontId="16" fillId="0" borderId="0" xfId="1" applyFont="1" applyFill="1" applyAlignment="1">
      <alignment horizontal="center"/>
    </xf>
    <xf numFmtId="3" fontId="16" fillId="0" borderId="0" xfId="1" applyNumberFormat="1" applyFont="1" applyFill="1" applyBorder="1" applyAlignment="1">
      <alignment horizontal="center"/>
    </xf>
    <xf numFmtId="0" fontId="16" fillId="0" borderId="4" xfId="1" applyFont="1" applyFill="1" applyBorder="1" applyAlignment="1">
      <alignment vertical="top" wrapText="1"/>
    </xf>
    <xf numFmtId="166" fontId="16" fillId="0" borderId="10" xfId="1" applyNumberFormat="1" applyFont="1" applyFill="1" applyBorder="1"/>
    <xf numFmtId="166" fontId="19" fillId="0" borderId="4" xfId="1" applyNumberFormat="1" applyFont="1" applyFill="1" applyBorder="1" applyAlignment="1">
      <alignment horizontal="center"/>
    </xf>
    <xf numFmtId="0" fontId="27" fillId="0" borderId="0" xfId="1" applyFont="1" applyFill="1"/>
    <xf numFmtId="167" fontId="16" fillId="0" borderId="12" xfId="1" applyNumberFormat="1" applyFont="1" applyFill="1" applyBorder="1"/>
    <xf numFmtId="166" fontId="14" fillId="0" borderId="10" xfId="1" applyNumberFormat="1" applyFont="1" applyFill="1" applyBorder="1"/>
    <xf numFmtId="167" fontId="14" fillId="0" borderId="12" xfId="1" applyNumberFormat="1" applyFont="1" applyFill="1" applyBorder="1"/>
    <xf numFmtId="166" fontId="16" fillId="0" borderId="13" xfId="1" applyNumberFormat="1" applyFont="1" applyFill="1" applyBorder="1"/>
    <xf numFmtId="167" fontId="16" fillId="0" borderId="11" xfId="1" applyNumberFormat="1" applyFont="1" applyFill="1" applyBorder="1"/>
    <xf numFmtId="167" fontId="16" fillId="0" borderId="0" xfId="1" applyNumberFormat="1" applyFont="1" applyFill="1" applyBorder="1" applyAlignment="1">
      <alignment horizontal="center"/>
    </xf>
    <xf numFmtId="167" fontId="19" fillId="0" borderId="12" xfId="1" applyNumberFormat="1" applyFont="1" applyFill="1" applyBorder="1"/>
    <xf numFmtId="0" fontId="16" fillId="0" borderId="19" xfId="1" applyFont="1" applyFill="1" applyBorder="1" applyAlignment="1">
      <alignment vertical="top" wrapText="1"/>
    </xf>
    <xf numFmtId="3" fontId="19" fillId="0" borderId="4" xfId="1" applyNumberFormat="1" applyFont="1" applyFill="1" applyBorder="1"/>
    <xf numFmtId="167" fontId="19" fillId="0" borderId="2" xfId="1" applyNumberFormat="1" applyFont="1" applyFill="1" applyBorder="1" applyAlignment="1">
      <alignment horizontal="center"/>
    </xf>
    <xf numFmtId="0" fontId="16" fillId="0" borderId="2" xfId="1" applyFont="1" applyFill="1" applyBorder="1" applyAlignment="1">
      <alignment vertical="top" wrapText="1"/>
    </xf>
    <xf numFmtId="0" fontId="19" fillId="0" borderId="4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167" fontId="16" fillId="0" borderId="13" xfId="1" applyNumberFormat="1" applyFont="1" applyFill="1" applyBorder="1"/>
    <xf numFmtId="0" fontId="17" fillId="0" borderId="13" xfId="1" applyFont="1" applyFill="1" applyBorder="1" applyAlignment="1">
      <alignment vertical="top" wrapText="1"/>
    </xf>
    <xf numFmtId="0" fontId="14" fillId="0" borderId="13" xfId="1" applyFont="1" applyFill="1" applyBorder="1" applyAlignment="1">
      <alignment vertical="top" wrapText="1"/>
    </xf>
    <xf numFmtId="167" fontId="19" fillId="0" borderId="10" xfId="1" applyNumberFormat="1" applyFont="1" applyFill="1" applyBorder="1"/>
    <xf numFmtId="3" fontId="19" fillId="0" borderId="10" xfId="1" applyNumberFormat="1" applyFont="1" applyFill="1" applyBorder="1"/>
    <xf numFmtId="0" fontId="14" fillId="0" borderId="4" xfId="1" applyFont="1" applyFill="1" applyBorder="1" applyAlignment="1">
      <alignment horizontal="right" vertical="top" wrapText="1"/>
    </xf>
    <xf numFmtId="167" fontId="14" fillId="0" borderId="8" xfId="1" applyNumberFormat="1" applyFont="1" applyFill="1" applyBorder="1"/>
    <xf numFmtId="167" fontId="14" fillId="0" borderId="5" xfId="1" applyNumberFormat="1" applyFont="1" applyFill="1" applyBorder="1"/>
    <xf numFmtId="0" fontId="17" fillId="0" borderId="6" xfId="1" applyFont="1" applyFill="1" applyBorder="1" applyAlignment="1">
      <alignment horizontal="center"/>
    </xf>
    <xf numFmtId="167" fontId="19" fillId="0" borderId="0" xfId="1" applyNumberFormat="1" applyFont="1" applyFill="1" applyBorder="1"/>
    <xf numFmtId="0" fontId="11" fillId="0" borderId="2" xfId="1" applyFont="1" applyFill="1" applyBorder="1"/>
    <xf numFmtId="0" fontId="11" fillId="0" borderId="0" xfId="1" applyFont="1" applyFill="1" applyBorder="1"/>
    <xf numFmtId="3" fontId="19" fillId="0" borderId="8" xfId="1" applyNumberFormat="1" applyFont="1" applyFill="1" applyBorder="1"/>
    <xf numFmtId="0" fontId="11" fillId="0" borderId="5" xfId="1" applyFont="1" applyFill="1" applyBorder="1"/>
    <xf numFmtId="0" fontId="11" fillId="0" borderId="6" xfId="1" applyFont="1" applyFill="1" applyBorder="1"/>
    <xf numFmtId="3" fontId="16" fillId="0" borderId="1" xfId="1" applyNumberFormat="1" applyFont="1" applyFill="1" applyBorder="1"/>
    <xf numFmtId="3" fontId="19" fillId="0" borderId="15" xfId="1" applyNumberFormat="1" applyFont="1" applyFill="1" applyBorder="1"/>
    <xf numFmtId="3" fontId="14" fillId="0" borderId="1" xfId="1" applyNumberFormat="1" applyFont="1" applyFill="1" applyBorder="1"/>
    <xf numFmtId="3" fontId="14" fillId="0" borderId="15" xfId="1" applyNumberFormat="1" applyFont="1" applyFill="1" applyBorder="1"/>
    <xf numFmtId="0" fontId="11" fillId="0" borderId="1" xfId="1" applyFont="1" applyFill="1" applyBorder="1"/>
    <xf numFmtId="0" fontId="14" fillId="0" borderId="0" xfId="1" applyFont="1" applyFill="1" applyBorder="1" applyAlignment="1">
      <alignment horizontal="right"/>
    </xf>
    <xf numFmtId="0" fontId="14" fillId="0" borderId="8" xfId="1" applyFont="1" applyFill="1" applyBorder="1" applyAlignment="1">
      <alignment horizontal="right"/>
    </xf>
    <xf numFmtId="166" fontId="14" fillId="0" borderId="9" xfId="1" applyNumberFormat="1" applyFont="1" applyFill="1" applyBorder="1"/>
    <xf numFmtId="167" fontId="14" fillId="0" borderId="3" xfId="1" applyNumberFormat="1" applyFont="1" applyFill="1" applyBorder="1"/>
    <xf numFmtId="167" fontId="14" fillId="0" borderId="7" xfId="1" applyNumberFormat="1" applyFont="1" applyFill="1" applyBorder="1"/>
    <xf numFmtId="166" fontId="16" fillId="0" borderId="0" xfId="1" applyNumberFormat="1" applyFont="1" applyFill="1" applyBorder="1"/>
    <xf numFmtId="167" fontId="14" fillId="0" borderId="0" xfId="1" applyNumberFormat="1" applyFont="1" applyFill="1" applyBorder="1"/>
    <xf numFmtId="167" fontId="16" fillId="0" borderId="0" xfId="1" applyNumberFormat="1" applyFont="1" applyFill="1" applyBorder="1"/>
    <xf numFmtId="167" fontId="22" fillId="0" borderId="0" xfId="1" applyNumberFormat="1" applyFont="1" applyFill="1" applyBorder="1"/>
    <xf numFmtId="0" fontId="22" fillId="0" borderId="0" xfId="1" applyFont="1" applyFill="1" applyBorder="1"/>
    <xf numFmtId="0" fontId="28" fillId="0" borderId="0" xfId="1" applyFont="1" applyFill="1" applyBorder="1" applyAlignment="1">
      <alignment horizontal="center" vertical="justify"/>
    </xf>
    <xf numFmtId="0" fontId="16" fillId="0" borderId="0" xfId="1" applyFont="1" applyFill="1" applyBorder="1" applyAlignment="1">
      <alignment horizontal="right"/>
    </xf>
    <xf numFmtId="3" fontId="19" fillId="0" borderId="2" xfId="1" applyNumberFormat="1" applyFont="1" applyFill="1" applyBorder="1"/>
    <xf numFmtId="0" fontId="17" fillId="0" borderId="2" xfId="1" applyFont="1" applyFill="1" applyBorder="1" applyAlignment="1">
      <alignment vertical="top" wrapText="1"/>
    </xf>
    <xf numFmtId="0" fontId="19" fillId="0" borderId="12" xfId="1" applyFont="1" applyFill="1" applyBorder="1"/>
    <xf numFmtId="165" fontId="11" fillId="0" borderId="0" xfId="1" applyNumberFormat="1" applyFont="1" applyFill="1"/>
    <xf numFmtId="3" fontId="17" fillId="0" borderId="10" xfId="1" applyNumberFormat="1" applyFont="1" applyFill="1" applyBorder="1"/>
    <xf numFmtId="0" fontId="14" fillId="0" borderId="2" xfId="1" applyFont="1" applyFill="1" applyBorder="1" applyAlignment="1">
      <alignment horizontal="right"/>
    </xf>
    <xf numFmtId="0" fontId="16" fillId="0" borderId="2" xfId="1" applyFont="1" applyFill="1" applyBorder="1"/>
    <xf numFmtId="0" fontId="12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29" fillId="0" borderId="0" xfId="1" applyFont="1" applyFill="1" applyBorder="1" applyAlignment="1">
      <alignment vertical="justify"/>
    </xf>
    <xf numFmtId="0" fontId="14" fillId="0" borderId="2" xfId="1" applyFont="1" applyFill="1" applyBorder="1"/>
    <xf numFmtId="3" fontId="29" fillId="0" borderId="2" xfId="1" applyNumberFormat="1" applyFont="1" applyFill="1" applyBorder="1" applyAlignment="1">
      <alignment horizontal="center"/>
    </xf>
    <xf numFmtId="3" fontId="29" fillId="0" borderId="2" xfId="1" quotePrefix="1" applyNumberFormat="1" applyFont="1" applyFill="1" applyBorder="1" applyAlignment="1">
      <alignment horizontal="center"/>
    </xf>
    <xf numFmtId="16" fontId="22" fillId="0" borderId="2" xfId="1" applyNumberFormat="1" applyFont="1" applyFill="1" applyBorder="1"/>
    <xf numFmtId="0" fontId="16" fillId="0" borderId="2" xfId="1" applyFont="1" applyFill="1" applyBorder="1" applyAlignment="1">
      <alignment wrapText="1"/>
    </xf>
    <xf numFmtId="3" fontId="16" fillId="0" borderId="3" xfId="1" applyNumberFormat="1" applyFont="1" applyFill="1" applyBorder="1"/>
    <xf numFmtId="3" fontId="16" fillId="0" borderId="9" xfId="1" applyNumberFormat="1" applyFont="1" applyFill="1" applyBorder="1"/>
    <xf numFmtId="170" fontId="16" fillId="0" borderId="5" xfId="1" applyNumberFormat="1" applyFont="1" applyFill="1" applyBorder="1"/>
    <xf numFmtId="0" fontId="16" fillId="0" borderId="4" xfId="1" applyFont="1" applyFill="1" applyBorder="1" applyAlignment="1">
      <alignment wrapText="1"/>
    </xf>
    <xf numFmtId="3" fontId="16" fillId="0" borderId="5" xfId="1" applyNumberFormat="1" applyFont="1" applyFill="1" applyBorder="1"/>
    <xf numFmtId="0" fontId="16" fillId="0" borderId="4" xfId="1" applyFont="1" applyFill="1" applyBorder="1" applyAlignment="1"/>
    <xf numFmtId="0" fontId="16" fillId="0" borderId="1" xfId="1" applyFont="1" applyFill="1" applyBorder="1" applyAlignment="1">
      <alignment wrapText="1"/>
    </xf>
    <xf numFmtId="172" fontId="14" fillId="0" borderId="5" xfId="1" applyNumberFormat="1" applyFont="1" applyFill="1" applyBorder="1"/>
    <xf numFmtId="0" fontId="14" fillId="0" borderId="0" xfId="1" applyFont="1" applyFill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wrapText="1"/>
    </xf>
    <xf numFmtId="167" fontId="16" fillId="0" borderId="5" xfId="1" applyNumberFormat="1" applyFont="1" applyFill="1" applyBorder="1"/>
    <xf numFmtId="0" fontId="20" fillId="0" borderId="0" xfId="0" applyFont="1"/>
    <xf numFmtId="2" fontId="11" fillId="0" borderId="0" xfId="1" applyNumberFormat="1" applyFont="1" applyFill="1"/>
    <xf numFmtId="3" fontId="14" fillId="0" borderId="5" xfId="1" applyNumberFormat="1" applyFont="1" applyFill="1" applyBorder="1"/>
    <xf numFmtId="0" fontId="28" fillId="0" borderId="0" xfId="1" applyFont="1" applyFill="1" applyAlignment="1"/>
    <xf numFmtId="0" fontId="14" fillId="0" borderId="0" xfId="1" applyFont="1" applyFill="1" applyAlignment="1">
      <alignment vertical="top"/>
    </xf>
    <xf numFmtId="0" fontId="29" fillId="0" borderId="0" xfId="1" applyFont="1" applyFill="1" applyAlignment="1">
      <alignment vertical="top"/>
    </xf>
    <xf numFmtId="3" fontId="22" fillId="0" borderId="0" xfId="1" applyNumberFormat="1" applyFont="1" applyFill="1" applyBorder="1" applyAlignment="1">
      <alignment horizontal="left"/>
    </xf>
    <xf numFmtId="3" fontId="22" fillId="0" borderId="0" xfId="1" applyNumberFormat="1" applyFont="1" applyFill="1" applyBorder="1"/>
    <xf numFmtId="0" fontId="19" fillId="0" borderId="0" xfId="1" applyFont="1" applyFill="1" applyAlignment="1">
      <alignment horizontal="right" vertical="top"/>
    </xf>
    <xf numFmtId="0" fontId="19" fillId="0" borderId="0" xfId="1" applyFont="1" applyFill="1" applyAlignment="1">
      <alignment vertical="top"/>
    </xf>
    <xf numFmtId="3" fontId="16" fillId="0" borderId="22" xfId="1" applyNumberFormat="1" applyFont="1" applyFill="1" applyBorder="1"/>
    <xf numFmtId="3" fontId="14" fillId="0" borderId="20" xfId="1" applyNumberFormat="1" applyFont="1" applyFill="1" applyBorder="1"/>
    <xf numFmtId="0" fontId="29" fillId="0" borderId="4" xfId="1" applyFont="1" applyFill="1" applyBorder="1" applyAlignment="1">
      <alignment horizontal="right"/>
    </xf>
    <xf numFmtId="3" fontId="14" fillId="0" borderId="21" xfId="1" applyNumberFormat="1" applyFont="1" applyFill="1" applyBorder="1"/>
    <xf numFmtId="3" fontId="14" fillId="0" borderId="3" xfId="1" applyNumberFormat="1" applyFont="1" applyFill="1" applyBorder="1"/>
    <xf numFmtId="0" fontId="19" fillId="0" borderId="0" xfId="1" applyFont="1" applyFill="1" applyAlignment="1">
      <alignment horizontal="left" vertical="top"/>
    </xf>
    <xf numFmtId="169" fontId="11" fillId="0" borderId="0" xfId="14" applyFont="1"/>
    <xf numFmtId="170" fontId="13" fillId="0" borderId="0" xfId="14" applyNumberFormat="1" applyFont="1" applyAlignment="1" applyProtection="1"/>
    <xf numFmtId="171" fontId="11" fillId="0" borderId="0" xfId="14" applyNumberFormat="1" applyFont="1" applyProtection="1"/>
    <xf numFmtId="170" fontId="31" fillId="0" borderId="0" xfId="14" applyNumberFormat="1" applyFont="1" applyAlignment="1" applyProtection="1">
      <alignment horizontal="left"/>
      <protection locked="0"/>
    </xf>
    <xf numFmtId="170" fontId="11" fillId="0" borderId="0" xfId="14" applyNumberFormat="1" applyFont="1" applyProtection="1"/>
    <xf numFmtId="49" fontId="31" fillId="0" borderId="0" xfId="14" applyNumberFormat="1" applyFont="1" applyAlignment="1" applyProtection="1"/>
    <xf numFmtId="171" fontId="11" fillId="0" borderId="0" xfId="14" applyNumberFormat="1" applyFont="1" applyProtection="1">
      <protection locked="0"/>
    </xf>
    <xf numFmtId="170" fontId="11" fillId="0" borderId="0" xfId="14" applyNumberFormat="1" applyFont="1" applyAlignment="1" applyProtection="1">
      <alignment horizontal="left"/>
      <protection locked="0"/>
    </xf>
    <xf numFmtId="49" fontId="31" fillId="0" borderId="0" xfId="14" applyNumberFormat="1" applyFont="1" applyAlignment="1" applyProtection="1">
      <alignment horizontal="center"/>
    </xf>
    <xf numFmtId="170" fontId="32" fillId="0" borderId="0" xfId="14" applyNumberFormat="1" applyFont="1" applyProtection="1"/>
    <xf numFmtId="169" fontId="11" fillId="0" borderId="0" xfId="14" applyFont="1" applyFill="1"/>
    <xf numFmtId="0" fontId="11" fillId="0" borderId="0" xfId="14" applyNumberFormat="1" applyFont="1"/>
    <xf numFmtId="169" fontId="31" fillId="0" borderId="0" xfId="14" applyFont="1"/>
    <xf numFmtId="1" fontId="31" fillId="0" borderId="0" xfId="14" applyNumberFormat="1" applyFont="1" applyFill="1" applyAlignment="1" applyProtection="1">
      <alignment horizontal="right"/>
    </xf>
    <xf numFmtId="3" fontId="16" fillId="0" borderId="0" xfId="0" applyNumberFormat="1" applyFont="1" applyFill="1"/>
    <xf numFmtId="170" fontId="33" fillId="0" borderId="0" xfId="14" applyNumberFormat="1" applyFont="1" applyAlignment="1" applyProtection="1">
      <alignment horizontal="left"/>
      <protection locked="0"/>
    </xf>
    <xf numFmtId="170" fontId="26" fillId="0" borderId="0" xfId="14" applyNumberFormat="1" applyFont="1" applyAlignment="1" applyProtection="1">
      <alignment horizontal="left"/>
      <protection locked="0"/>
    </xf>
    <xf numFmtId="169" fontId="22" fillId="0" borderId="0" xfId="14" applyFont="1" applyFill="1" applyBorder="1"/>
    <xf numFmtId="169" fontId="20" fillId="0" borderId="0" xfId="14" applyFont="1" applyFill="1"/>
    <xf numFmtId="169" fontId="20" fillId="0" borderId="0" xfId="14" applyFont="1"/>
    <xf numFmtId="169" fontId="31" fillId="0" borderId="0" xfId="14" applyFont="1" applyFill="1" applyAlignment="1">
      <alignment horizontal="right"/>
    </xf>
    <xf numFmtId="3" fontId="14" fillId="0" borderId="0" xfId="14" applyNumberFormat="1" applyFont="1" applyFill="1" applyBorder="1"/>
    <xf numFmtId="3" fontId="31" fillId="0" borderId="0" xfId="14" applyNumberFormat="1" applyFont="1" applyFill="1"/>
    <xf numFmtId="169" fontId="31" fillId="0" borderId="0" xfId="14" applyFont="1" applyAlignment="1">
      <alignment horizontal="right"/>
    </xf>
    <xf numFmtId="169" fontId="31" fillId="0" borderId="0" xfId="14" applyFont="1" applyFill="1"/>
    <xf numFmtId="169" fontId="34" fillId="0" borderId="0" xfId="14" applyFont="1" applyFill="1" applyBorder="1" applyAlignment="1" applyProtection="1">
      <alignment horizontal="centerContinuous"/>
      <protection locked="0"/>
    </xf>
    <xf numFmtId="169" fontId="11" fillId="0" borderId="0" xfId="14" applyFont="1" applyProtection="1"/>
    <xf numFmtId="169" fontId="11" fillId="0" borderId="0" xfId="14" applyFont="1" applyFill="1" applyBorder="1"/>
    <xf numFmtId="169" fontId="31" fillId="0" borderId="0" xfId="14" applyFont="1" applyFill="1" applyAlignment="1" applyProtection="1">
      <alignment horizontal="right"/>
      <protection locked="0"/>
    </xf>
    <xf numFmtId="3" fontId="14" fillId="0" borderId="0" xfId="14" applyNumberFormat="1" applyFont="1" applyFill="1" applyBorder="1" applyAlignment="1"/>
    <xf numFmtId="169" fontId="31" fillId="0" borderId="0" xfId="14" applyFont="1" applyFill="1" applyAlignment="1"/>
    <xf numFmtId="1" fontId="31" fillId="0" borderId="0" xfId="14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169" fontId="11" fillId="0" borderId="0" xfId="14" applyFont="1" applyFill="1" applyProtection="1"/>
    <xf numFmtId="169" fontId="11" fillId="0" borderId="0" xfId="14" quotePrefix="1" applyFont="1" applyFill="1"/>
    <xf numFmtId="1" fontId="16" fillId="0" borderId="0" xfId="14" applyNumberFormat="1" applyFont="1" applyFill="1" applyBorder="1" applyAlignment="1">
      <alignment horizontal="right"/>
    </xf>
    <xf numFmtId="1" fontId="14" fillId="0" borderId="0" xfId="14" applyNumberFormat="1" applyFont="1" applyFill="1" applyBorder="1" applyAlignment="1" applyProtection="1">
      <alignment horizontal="right"/>
      <protection locked="0"/>
    </xf>
    <xf numFmtId="38" fontId="11" fillId="0" borderId="0" xfId="15" applyFont="1"/>
    <xf numFmtId="1" fontId="31" fillId="0" borderId="0" xfId="14" applyNumberFormat="1" applyFont="1" applyFill="1" applyAlignment="1">
      <alignment horizontal="right"/>
    </xf>
    <xf numFmtId="1" fontId="16" fillId="0" borderId="0" xfId="0" applyNumberFormat="1" applyFont="1" applyFill="1" applyAlignment="1" applyProtection="1">
      <alignment horizontal="right"/>
      <protection locked="0"/>
    </xf>
    <xf numFmtId="169" fontId="11" fillId="0" borderId="0" xfId="14" applyFont="1" applyFill="1" applyAlignment="1" applyProtection="1">
      <alignment horizontal="right"/>
      <protection locked="0"/>
    </xf>
    <xf numFmtId="169" fontId="11" fillId="0" borderId="0" xfId="14" applyFont="1" applyAlignment="1" applyProtection="1">
      <alignment horizontal="right"/>
      <protection locked="0"/>
    </xf>
    <xf numFmtId="169" fontId="33" fillId="0" borderId="0" xfId="14" applyFont="1" applyFill="1"/>
    <xf numFmtId="169" fontId="33" fillId="0" borderId="0" xfId="14" applyFont="1"/>
    <xf numFmtId="169" fontId="27" fillId="0" borderId="0" xfId="14" applyFont="1"/>
    <xf numFmtId="1" fontId="31" fillId="0" borderId="0" xfId="14" applyNumberFormat="1" applyFont="1" applyFill="1" applyBorder="1" applyAlignment="1" applyProtection="1">
      <alignment horizontal="right"/>
      <protection locked="0"/>
    </xf>
    <xf numFmtId="1" fontId="11" fillId="0" borderId="0" xfId="14" applyNumberFormat="1" applyFont="1" applyFill="1" applyAlignment="1">
      <alignment horizontal="right"/>
    </xf>
    <xf numFmtId="1" fontId="14" fillId="0" borderId="0" xfId="14" applyNumberFormat="1" applyFont="1" applyFill="1" applyAlignment="1">
      <alignment horizontal="right"/>
    </xf>
    <xf numFmtId="1" fontId="14" fillId="0" borderId="0" xfId="14" applyNumberFormat="1" applyFont="1" applyFill="1" applyBorder="1" applyAlignment="1">
      <alignment horizontal="right"/>
    </xf>
    <xf numFmtId="1" fontId="11" fillId="0" borderId="0" xfId="14" applyNumberFormat="1" applyFont="1" applyFill="1"/>
    <xf numFmtId="169" fontId="31" fillId="0" borderId="0" xfId="14" applyFont="1" applyFill="1" applyAlignment="1">
      <alignment horizontal="left"/>
    </xf>
    <xf numFmtId="3" fontId="31" fillId="0" borderId="0" xfId="14" applyNumberFormat="1" applyFont="1" applyFill="1" applyAlignment="1" applyProtection="1">
      <alignment horizontal="right"/>
      <protection locked="0"/>
    </xf>
    <xf numFmtId="0" fontId="27" fillId="0" borderId="0" xfId="13" applyFont="1" applyFill="1" applyBorder="1"/>
    <xf numFmtId="0" fontId="35" fillId="0" borderId="16" xfId="13" applyFont="1" applyFill="1" applyBorder="1" applyAlignment="1">
      <alignment horizontal="left" indent="1"/>
    </xf>
    <xf numFmtId="3" fontId="36" fillId="0" borderId="16" xfId="13" applyNumberFormat="1" applyFont="1" applyFill="1" applyBorder="1" applyAlignment="1">
      <alignment horizontal="center"/>
    </xf>
    <xf numFmtId="3" fontId="37" fillId="0" borderId="16" xfId="13" applyNumberFormat="1" applyFont="1" applyFill="1" applyBorder="1"/>
    <xf numFmtId="3" fontId="38" fillId="0" borderId="16" xfId="13" applyNumberFormat="1" applyFont="1" applyFill="1" applyBorder="1"/>
    <xf numFmtId="3" fontId="35" fillId="0" borderId="0" xfId="13" applyNumberFormat="1" applyFont="1" applyFill="1" applyBorder="1" applyAlignment="1">
      <alignment horizontal="left" indent="1"/>
    </xf>
    <xf numFmtId="3" fontId="36" fillId="0" borderId="0" xfId="13" applyNumberFormat="1" applyFont="1" applyFill="1" applyBorder="1" applyAlignment="1">
      <alignment horizontal="center"/>
    </xf>
    <xf numFmtId="3" fontId="39" fillId="0" borderId="0" xfId="13" applyNumberFormat="1" applyFont="1" applyFill="1" applyBorder="1"/>
    <xf numFmtId="3" fontId="39" fillId="0" borderId="0" xfId="13" applyNumberFormat="1" applyFont="1" applyFill="1" applyBorder="1" applyAlignment="1">
      <alignment horizontal="center"/>
    </xf>
    <xf numFmtId="0" fontId="35" fillId="0" borderId="0" xfId="13" applyFont="1" applyFill="1" applyBorder="1" applyAlignment="1">
      <alignment horizontal="left" indent="1"/>
    </xf>
    <xf numFmtId="3" fontId="37" fillId="0" borderId="0" xfId="13" applyNumberFormat="1" applyFont="1" applyFill="1" applyBorder="1"/>
    <xf numFmtId="3" fontId="37" fillId="0" borderId="0" xfId="13" applyNumberFormat="1" applyFont="1" applyFill="1" applyBorder="1" applyAlignment="1">
      <alignment horizontal="left" indent="1"/>
    </xf>
    <xf numFmtId="3" fontId="40" fillId="0" borderId="0" xfId="13" applyNumberFormat="1" applyFont="1" applyFill="1" applyBorder="1" applyAlignment="1">
      <alignment horizontal="center"/>
    </xf>
    <xf numFmtId="3" fontId="35" fillId="0" borderId="16" xfId="13" applyNumberFormat="1" applyFont="1" applyFill="1" applyBorder="1" applyAlignment="1">
      <alignment horizontal="left" indent="1"/>
    </xf>
    <xf numFmtId="3" fontId="35" fillId="0" borderId="16" xfId="13" applyNumberFormat="1" applyFont="1" applyFill="1" applyBorder="1" applyAlignment="1">
      <alignment horizontal="center"/>
    </xf>
    <xf numFmtId="3" fontId="41" fillId="0" borderId="16" xfId="13" applyNumberFormat="1" applyFont="1" applyFill="1" applyBorder="1"/>
    <xf numFmtId="3" fontId="36" fillId="0" borderId="0" xfId="13" applyNumberFormat="1" applyFont="1" applyFill="1" applyBorder="1"/>
    <xf numFmtId="3" fontId="38" fillId="0" borderId="0" xfId="13" applyNumberFormat="1" applyFont="1" applyFill="1" applyBorder="1"/>
    <xf numFmtId="3" fontId="36" fillId="0" borderId="16" xfId="13" applyNumberFormat="1" applyFont="1" applyFill="1" applyBorder="1" applyAlignment="1">
      <alignment horizontal="left" indent="1"/>
    </xf>
    <xf numFmtId="3" fontId="36" fillId="0" borderId="0" xfId="13" applyNumberFormat="1" applyFont="1" applyFill="1" applyBorder="1" applyAlignment="1">
      <alignment horizontal="left" indent="1"/>
    </xf>
    <xf numFmtId="0" fontId="35" fillId="0" borderId="0" xfId="13" applyFont="1" applyFill="1" applyBorder="1"/>
    <xf numFmtId="3" fontId="35" fillId="0" borderId="0" xfId="13" applyNumberFormat="1" applyFont="1" applyFill="1" applyBorder="1" applyAlignment="1">
      <alignment horizontal="center"/>
    </xf>
    <xf numFmtId="0" fontId="20" fillId="0" borderId="0" xfId="0" applyFont="1" applyFill="1"/>
    <xf numFmtId="3" fontId="42" fillId="0" borderId="0" xfId="13" applyNumberFormat="1" applyFont="1" applyFill="1" applyBorder="1" applyAlignment="1">
      <alignment horizontal="left" indent="1"/>
    </xf>
    <xf numFmtId="0" fontId="1" fillId="0" borderId="0" xfId="13" applyFont="1" applyFill="1"/>
    <xf numFmtId="0" fontId="8" fillId="0" borderId="0" xfId="13" applyFont="1" applyFill="1" applyAlignment="1">
      <alignment horizontal="center"/>
    </xf>
    <xf numFmtId="0" fontId="1" fillId="0" borderId="0" xfId="13" applyFont="1" applyFill="1" applyAlignment="1">
      <alignment horizontal="center"/>
    </xf>
    <xf numFmtId="0" fontId="10" fillId="0" borderId="16" xfId="13" applyFont="1" applyFill="1" applyBorder="1"/>
    <xf numFmtId="0" fontId="10" fillId="0" borderId="16" xfId="13" applyFont="1" applyFill="1" applyBorder="1" applyAlignment="1">
      <alignment horizontal="center"/>
    </xf>
    <xf numFmtId="0" fontId="9" fillId="0" borderId="0" xfId="13" applyFont="1" applyFill="1"/>
    <xf numFmtId="0" fontId="9" fillId="0" borderId="0" xfId="13" applyFont="1"/>
    <xf numFmtId="0" fontId="17" fillId="2" borderId="0" xfId="1" applyFont="1" applyFill="1" applyAlignment="1">
      <alignment horizontal="center"/>
    </xf>
    <xf numFmtId="0" fontId="16" fillId="2" borderId="0" xfId="1" applyFont="1" applyFill="1"/>
    <xf numFmtId="3" fontId="16" fillId="2" borderId="0" xfId="1" applyNumberFormat="1" applyFont="1" applyFill="1" applyBorder="1"/>
    <xf numFmtId="3" fontId="16" fillId="2" borderId="11" xfId="1" applyNumberFormat="1" applyFont="1" applyFill="1" applyBorder="1"/>
    <xf numFmtId="3" fontId="19" fillId="2" borderId="12" xfId="1" applyNumberFormat="1" applyFont="1" applyFill="1" applyBorder="1"/>
    <xf numFmtId="3" fontId="19" fillId="2" borderId="10" xfId="1" applyNumberFormat="1" applyFont="1" applyFill="1" applyBorder="1"/>
    <xf numFmtId="3" fontId="14" fillId="2" borderId="10" xfId="1" applyNumberFormat="1" applyFont="1" applyFill="1" applyBorder="1"/>
    <xf numFmtId="0" fontId="17" fillId="2" borderId="12" xfId="1" applyFont="1" applyFill="1" applyBorder="1" applyAlignment="1">
      <alignment vertical="top" wrapText="1"/>
    </xf>
    <xf numFmtId="3" fontId="16" fillId="2" borderId="12" xfId="1" applyNumberFormat="1" applyFont="1" applyFill="1" applyBorder="1"/>
    <xf numFmtId="3" fontId="14" fillId="2" borderId="12" xfId="1" applyNumberFormat="1" applyFont="1" applyFill="1" applyBorder="1"/>
    <xf numFmtId="3" fontId="16" fillId="2" borderId="13" xfId="1" applyNumberFormat="1" applyFont="1" applyFill="1" applyBorder="1"/>
    <xf numFmtId="3" fontId="16" fillId="2" borderId="10" xfId="1" applyNumberFormat="1" applyFont="1" applyFill="1" applyBorder="1"/>
    <xf numFmtId="3" fontId="19" fillId="2" borderId="13" xfId="1" applyNumberFormat="1" applyFont="1" applyFill="1" applyBorder="1"/>
    <xf numFmtId="3" fontId="14" fillId="2" borderId="14" xfId="1" applyNumberFormat="1" applyFont="1" applyFill="1" applyBorder="1"/>
    <xf numFmtId="0" fontId="17" fillId="2" borderId="0" xfId="1" applyFont="1" applyFill="1" applyAlignment="1">
      <alignment horizontal="center" wrapText="1"/>
    </xf>
    <xf numFmtId="3" fontId="16" fillId="2" borderId="0" xfId="1" applyNumberFormat="1" applyFont="1" applyFill="1"/>
    <xf numFmtId="3" fontId="19" fillId="2" borderId="11" xfId="1" applyNumberFormat="1" applyFont="1" applyFill="1" applyBorder="1"/>
    <xf numFmtId="3" fontId="17" fillId="2" borderId="13" xfId="1" applyNumberFormat="1" applyFont="1" applyFill="1" applyBorder="1" applyAlignment="1">
      <alignment vertical="top" wrapText="1"/>
    </xf>
    <xf numFmtId="3" fontId="14" fillId="2" borderId="13" xfId="1" applyNumberFormat="1" applyFont="1" applyFill="1" applyBorder="1"/>
    <xf numFmtId="0" fontId="14" fillId="2" borderId="13" xfId="1" applyFont="1" applyFill="1" applyBorder="1" applyAlignment="1">
      <alignment vertical="top" wrapText="1"/>
    </xf>
    <xf numFmtId="0" fontId="19" fillId="2" borderId="12" xfId="1" applyFont="1" applyFill="1" applyBorder="1"/>
    <xf numFmtId="3" fontId="17" fillId="2" borderId="10" xfId="1" applyNumberFormat="1" applyFont="1" applyFill="1" applyBorder="1"/>
    <xf numFmtId="0" fontId="43" fillId="0" borderId="0" xfId="1" applyFont="1" applyFill="1"/>
    <xf numFmtId="0" fontId="43" fillId="0" borderId="0" xfId="1" applyFont="1" applyFill="1" applyAlignment="1">
      <alignment horizontal="center"/>
    </xf>
    <xf numFmtId="0" fontId="43" fillId="2" borderId="0" xfId="1" applyFont="1" applyFill="1" applyAlignment="1">
      <alignment horizontal="center"/>
    </xf>
    <xf numFmtId="0" fontId="11" fillId="2" borderId="0" xfId="1" applyFont="1" applyFill="1"/>
    <xf numFmtId="0" fontId="31" fillId="0" borderId="0" xfId="1" applyFont="1" applyFill="1" applyBorder="1"/>
    <xf numFmtId="3" fontId="11" fillId="2" borderId="0" xfId="1" applyNumberFormat="1" applyFont="1" applyFill="1" applyBorder="1"/>
    <xf numFmtId="3" fontId="11" fillId="0" borderId="0" xfId="1" applyNumberFormat="1" applyFont="1" applyFill="1" applyBorder="1"/>
    <xf numFmtId="0" fontId="25" fillId="0" borderId="0" xfId="1" applyFont="1" applyFill="1" applyBorder="1"/>
    <xf numFmtId="0" fontId="11" fillId="0" borderId="4" xfId="1" applyFont="1" applyFill="1" applyBorder="1" applyAlignment="1">
      <alignment vertical="center"/>
    </xf>
    <xf numFmtId="172" fontId="11" fillId="2" borderId="10" xfId="1" applyNumberFormat="1" applyFont="1" applyFill="1" applyBorder="1"/>
    <xf numFmtId="172" fontId="11" fillId="0" borderId="18" xfId="1" applyNumberFormat="1" applyFont="1" applyFill="1" applyBorder="1"/>
    <xf numFmtId="0" fontId="25" fillId="0" borderId="18" xfId="1" applyFont="1" applyFill="1" applyBorder="1" applyAlignment="1">
      <alignment horizontal="center"/>
    </xf>
    <xf numFmtId="172" fontId="11" fillId="2" borderId="12" xfId="1" applyNumberFormat="1" applyFont="1" applyFill="1" applyBorder="1"/>
    <xf numFmtId="172" fontId="11" fillId="0" borderId="12" xfId="1" applyNumberFormat="1" applyFont="1" applyFill="1" applyBorder="1"/>
    <xf numFmtId="0" fontId="25" fillId="0" borderId="2" xfId="1" applyFont="1" applyFill="1" applyBorder="1" applyAlignment="1">
      <alignment horizontal="center"/>
    </xf>
    <xf numFmtId="0" fontId="11" fillId="0" borderId="2" xfId="1" applyFont="1" applyFill="1" applyBorder="1" applyAlignment="1">
      <alignment vertical="center" wrapText="1"/>
    </xf>
    <xf numFmtId="0" fontId="31" fillId="0" borderId="4" xfId="1" applyFont="1" applyFill="1" applyBorder="1" applyAlignment="1">
      <alignment horizontal="right" vertical="center"/>
    </xf>
    <xf numFmtId="172" fontId="31" fillId="2" borderId="12" xfId="1" applyNumberFormat="1" applyFont="1" applyFill="1" applyBorder="1"/>
    <xf numFmtId="172" fontId="31" fillId="0" borderId="12" xfId="1" applyNumberFormat="1" applyFont="1" applyFill="1" applyBorder="1"/>
    <xf numFmtId="3" fontId="11" fillId="2" borderId="11" xfId="1" applyNumberFormat="1" applyFont="1" applyFill="1" applyBorder="1"/>
    <xf numFmtId="3" fontId="25" fillId="0" borderId="13" xfId="1" applyNumberFormat="1" applyFont="1" applyFill="1" applyBorder="1"/>
    <xf numFmtId="0" fontId="11" fillId="0" borderId="0" xfId="1" applyFont="1" applyFill="1" applyBorder="1" applyAlignment="1">
      <alignment horizontal="center"/>
    </xf>
    <xf numFmtId="0" fontId="31" fillId="0" borderId="0" xfId="1" applyFont="1" applyFill="1"/>
    <xf numFmtId="3" fontId="25" fillId="2" borderId="12" xfId="1" applyNumberFormat="1" applyFont="1" applyFill="1" applyBorder="1"/>
    <xf numFmtId="3" fontId="25" fillId="0" borderId="12" xfId="1" applyNumberFormat="1" applyFont="1" applyFill="1" applyBorder="1"/>
    <xf numFmtId="0" fontId="11" fillId="0" borderId="2" xfId="1" applyFont="1" applyFill="1" applyBorder="1" applyAlignment="1">
      <alignment horizontal="center"/>
    </xf>
    <xf numFmtId="0" fontId="11" fillId="0" borderId="4" xfId="1" applyFont="1" applyFill="1" applyBorder="1" applyAlignment="1">
      <alignment vertical="center" wrapText="1"/>
    </xf>
    <xf numFmtId="3" fontId="25" fillId="2" borderId="10" xfId="1" applyNumberFormat="1" applyFont="1" applyFill="1" applyBorder="1"/>
    <xf numFmtId="3" fontId="11" fillId="0" borderId="12" xfId="1" applyNumberFormat="1" applyFont="1" applyFill="1" applyBorder="1"/>
    <xf numFmtId="3" fontId="31" fillId="2" borderId="10" xfId="1" applyNumberFormat="1" applyFont="1" applyFill="1" applyBorder="1"/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Alignment="1">
      <alignment horizontal="right"/>
    </xf>
    <xf numFmtId="164" fontId="25" fillId="2" borderId="13" xfId="2" applyFont="1" applyFill="1" applyBorder="1"/>
    <xf numFmtId="0" fontId="43" fillId="2" borderId="12" xfId="1" applyFont="1" applyFill="1" applyBorder="1" applyAlignment="1">
      <alignment vertical="top" wrapText="1"/>
    </xf>
    <xf numFmtId="3" fontId="11" fillId="0" borderId="12" xfId="1" applyNumberFormat="1" applyFont="1" applyFill="1" applyBorder="1" applyAlignment="1">
      <alignment horizontal="right"/>
    </xf>
    <xf numFmtId="3" fontId="11" fillId="2" borderId="12" xfId="1" applyNumberFormat="1" applyFont="1" applyFill="1" applyBorder="1"/>
    <xf numFmtId="0" fontId="31" fillId="0" borderId="4" xfId="1" applyFont="1" applyFill="1" applyBorder="1" applyAlignment="1">
      <alignment horizontal="right" vertical="center" wrapText="1"/>
    </xf>
    <xf numFmtId="3" fontId="31" fillId="2" borderId="12" xfId="1" applyNumberFormat="1" applyFont="1" applyFill="1" applyBorder="1"/>
    <xf numFmtId="3" fontId="31" fillId="0" borderId="12" xfId="1" applyNumberFormat="1" applyFont="1" applyFill="1" applyBorder="1"/>
    <xf numFmtId="0" fontId="31" fillId="0" borderId="0" xfId="1" applyFont="1" applyFill="1" applyBorder="1" applyAlignment="1">
      <alignment horizontal="right" vertical="center" wrapText="1"/>
    </xf>
    <xf numFmtId="3" fontId="31" fillId="0" borderId="13" xfId="1" applyNumberFormat="1" applyFont="1" applyFill="1" applyBorder="1"/>
    <xf numFmtId="0" fontId="25" fillId="0" borderId="0" xfId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31" fillId="0" borderId="0" xfId="1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center"/>
    </xf>
    <xf numFmtId="3" fontId="11" fillId="0" borderId="10" xfId="1" applyNumberFormat="1" applyFont="1" applyFill="1" applyBorder="1"/>
    <xf numFmtId="0" fontId="31" fillId="0" borderId="4" xfId="1" applyFont="1" applyFill="1" applyBorder="1" applyAlignment="1">
      <alignment horizontal="right"/>
    </xf>
    <xf numFmtId="0" fontId="11" fillId="0" borderId="0" xfId="1" applyFont="1" applyFill="1" applyBorder="1" applyAlignment="1">
      <alignment vertical="center" wrapText="1"/>
    </xf>
    <xf numFmtId="3" fontId="11" fillId="2" borderId="13" xfId="1" applyNumberFormat="1" applyFont="1" applyFill="1" applyBorder="1"/>
    <xf numFmtId="3" fontId="11" fillId="0" borderId="13" xfId="1" applyNumberFormat="1" applyFont="1" applyFill="1" applyBorder="1"/>
    <xf numFmtId="0" fontId="46" fillId="0" borderId="0" xfId="0" applyFont="1" applyFill="1" applyBorder="1" applyAlignment="1">
      <alignment horizontal="center" vertical="center"/>
    </xf>
    <xf numFmtId="172" fontId="25" fillId="2" borderId="12" xfId="1" applyNumberFormat="1" applyFont="1" applyFill="1" applyBorder="1"/>
    <xf numFmtId="172" fontId="11" fillId="0" borderId="10" xfId="1" applyNumberFormat="1" applyFont="1" applyFill="1" applyBorder="1"/>
    <xf numFmtId="0" fontId="31" fillId="0" borderId="19" xfId="1" applyFont="1" applyFill="1" applyBorder="1" applyAlignment="1">
      <alignment horizontal="right"/>
    </xf>
    <xf numFmtId="172" fontId="31" fillId="2" borderId="23" xfId="1" applyNumberFormat="1" applyFont="1" applyFill="1" applyBorder="1"/>
    <xf numFmtId="3" fontId="14" fillId="0" borderId="14" xfId="1" applyNumberFormat="1" applyFont="1" applyFill="1" applyBorder="1"/>
    <xf numFmtId="0" fontId="11" fillId="0" borderId="9" xfId="1" applyFont="1" applyFill="1" applyBorder="1"/>
    <xf numFmtId="0" fontId="11" fillId="0" borderId="3" xfId="1" applyFont="1" applyFill="1" applyBorder="1"/>
    <xf numFmtId="0" fontId="11" fillId="0" borderId="7" xfId="1" applyFont="1" applyFill="1" applyBorder="1"/>
    <xf numFmtId="0" fontId="48" fillId="0" borderId="2" xfId="1" applyFont="1" applyFill="1" applyBorder="1"/>
    <xf numFmtId="3" fontId="31" fillId="2" borderId="13" xfId="1" applyNumberFormat="1" applyFont="1" applyFill="1" applyBorder="1"/>
    <xf numFmtId="0" fontId="31" fillId="0" borderId="0" xfId="1" applyFont="1" applyFill="1" applyBorder="1" applyAlignment="1">
      <alignment horizontal="left" wrapText="1"/>
    </xf>
    <xf numFmtId="0" fontId="31" fillId="0" borderId="0" xfId="1" applyFont="1" applyFill="1" applyBorder="1" applyAlignment="1">
      <alignment horizontal="center" vertical="justify"/>
    </xf>
    <xf numFmtId="0" fontId="13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wrapText="1"/>
    </xf>
    <xf numFmtId="0" fontId="19" fillId="0" borderId="0" xfId="1" applyFont="1" applyFill="1" applyAlignment="1">
      <alignment horizontal="left" vertical="top" wrapText="1"/>
    </xf>
    <xf numFmtId="0" fontId="14" fillId="0" borderId="2" xfId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center" wrapText="1"/>
    </xf>
    <xf numFmtId="170" fontId="31" fillId="0" borderId="0" xfId="14" applyNumberFormat="1" applyFont="1" applyAlignment="1" applyProtection="1">
      <alignment horizontal="center"/>
    </xf>
    <xf numFmtId="170" fontId="13" fillId="0" borderId="0" xfId="14" applyNumberFormat="1" applyFont="1" applyAlignment="1" applyProtection="1">
      <alignment horizontal="center"/>
    </xf>
    <xf numFmtId="49" fontId="31" fillId="0" borderId="0" xfId="14" applyNumberFormat="1" applyFont="1" applyAlignment="1" applyProtection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13" applyFont="1" applyFill="1" applyBorder="1" applyAlignment="1">
      <alignment horizontal="center" vertical="center"/>
    </xf>
    <xf numFmtId="3" fontId="13" fillId="0" borderId="0" xfId="13" applyNumberFormat="1" applyFont="1" applyFill="1" applyBorder="1" applyAlignment="1">
      <alignment horizontal="left" vertical="center" indent="1"/>
    </xf>
    <xf numFmtId="3" fontId="38" fillId="0" borderId="17" xfId="13" applyNumberFormat="1" applyFont="1" applyFill="1" applyBorder="1" applyAlignment="1">
      <alignment horizontal="left" vertical="center"/>
    </xf>
    <xf numFmtId="3" fontId="38" fillId="0" borderId="0" xfId="13" applyNumberFormat="1" applyFont="1" applyFill="1" applyBorder="1" applyAlignment="1">
      <alignment horizontal="left" vertical="center"/>
    </xf>
    <xf numFmtId="0" fontId="13" fillId="0" borderId="0" xfId="13" applyFont="1" applyFill="1" applyBorder="1" applyAlignment="1">
      <alignment horizontal="center"/>
    </xf>
  </cellXfs>
  <cellStyles count="17">
    <cellStyle name="Comma [0]" xfId="2" builtinId="6"/>
    <cellStyle name="Comma [0] 2" xfId="3"/>
    <cellStyle name="Comma [0] 3" xfId="15"/>
    <cellStyle name="Normal" xfId="0" builtinId="0"/>
    <cellStyle name="Normal 2" xfId="1"/>
    <cellStyle name="Normal 2 2" xfId="8"/>
    <cellStyle name="Normal 3" xfId="13"/>
    <cellStyle name="Normal 4" xfId="14"/>
    <cellStyle name="Normal 44 24 3" xfId="16"/>
    <cellStyle name="Percent 2" xfId="4"/>
    <cellStyle name="Percent 2 2" xfId="5"/>
    <cellStyle name="Percent 2 2 2" xfId="9"/>
    <cellStyle name="Percent 2 3" xfId="10"/>
    <cellStyle name="Percent 3" xfId="6"/>
    <cellStyle name="Percent 3 2" xfId="11"/>
    <cellStyle name="Percent 4" xfId="7"/>
    <cellStyle name="Percent 4 2" xfId="12"/>
  </cellStyles>
  <dxfs count="0"/>
  <tableStyles count="0" defaultTableStyle="TableStyleMedium9" defaultPivotStyle="PivotStyleLight16"/>
  <colors>
    <mruColors>
      <color rgb="FFAFAFB4"/>
      <color rgb="FF4174B1"/>
      <color rgb="FF000066"/>
      <color rgb="FF345C8C"/>
      <color rgb="FF29486D"/>
      <color rgb="FF1B3049"/>
      <color rgb="FF4D4D4D"/>
      <color rgb="FF99B221"/>
      <color rgb="FFEC6B1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133348</xdr:colOff>
      <xdr:row>16</xdr:row>
      <xdr:rowOff>48427</xdr:rowOff>
    </xdr:from>
    <xdr:to>
      <xdr:col>10</xdr:col>
      <xdr:colOff>193583</xdr:colOff>
      <xdr:row>43</xdr:row>
      <xdr:rowOff>9524</xdr:rowOff>
    </xdr:to>
    <xdr:sp macro="" textlink="">
      <xdr:nvSpPr>
        <xdr:cNvPr id="3" name="TextBox 2"/>
        <xdr:cNvSpPr txBox="1"/>
      </xdr:nvSpPr>
      <xdr:spPr>
        <a:xfrm>
          <a:off x="328611" y="2791627"/>
          <a:ext cx="5822860" cy="45902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s-IS" sz="1100" b="1">
            <a:latin typeface="Arial" pitchFamily="34" charset="0"/>
            <a:cs typeface="Arial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2400" b="1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Fjármálafyrirtæki o.fl.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s-IS" sz="1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 i="1">
              <a:solidFill>
                <a:sysClr val="windowText" lastClr="00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Viðskiptabankar, sparisjóðir, lánafyrirtæki, verðbréfafyrirtæki, rekstrarfélög verðbréfasjóða, rekstraraðilar sérhæfðra sjóða, greiðslustofnanir og rafeyrisfyrirtæki, ásamt verðbréfasjóðum</a:t>
          </a:r>
          <a:r>
            <a:rPr lang="is-IS" sz="140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og</a:t>
          </a:r>
          <a:r>
            <a:rPr lang="is-IS" sz="1400" i="1">
              <a:solidFill>
                <a:sysClr val="windowText" lastClr="00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fjárfestingarsjóðum og öðrum sérhæfðum sjóðum</a:t>
          </a:r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pPr algn="ctr"/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400">
              <a:solidFill>
                <a:sysClr val="windowText" lastClr="00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Heildarniðurstöður ársreikninga 2020</a:t>
          </a: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="1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r>
            <a:rPr lang="is-IS" sz="1100" b="1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Útgáfudagsetning:</a:t>
          </a:r>
          <a:r>
            <a:rPr lang="is-IS" sz="1100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	29.</a:t>
          </a:r>
          <a:r>
            <a:rPr lang="is-IS" sz="1100" baseline="0">
              <a:solidFill>
                <a:sysClr val="windowText" lastClr="000000"/>
              </a:solidFill>
              <a:latin typeface="+mn-lt"/>
              <a:cs typeface="Times New Roman" panose="02020603050405020304" pitchFamily="18" charset="0"/>
            </a:rPr>
            <a:t> júní 2021</a:t>
          </a:r>
        </a:p>
        <a:p>
          <a:endParaRPr lang="is-IS" sz="1100" baseline="0">
            <a:solidFill>
              <a:sysClr val="windowText" lastClr="000000"/>
            </a:solidFill>
            <a:latin typeface="+mn-lt"/>
            <a:cs typeface="Arial" pitchFamily="34" charset="0"/>
          </a:endParaRPr>
        </a:p>
        <a:p>
          <a:endParaRPr lang="is-IS" sz="1100" baseline="0">
            <a:latin typeface="+mn-lt"/>
            <a:cs typeface="Arial" pitchFamily="34" charset="0"/>
          </a:endParaRPr>
        </a:p>
        <a:p>
          <a:endParaRPr lang="is-IS" sz="1100" baseline="0">
            <a:latin typeface="+mn-lt"/>
            <a:cs typeface="Arial" pitchFamily="34" charset="0"/>
          </a:endParaRPr>
        </a:p>
        <a:p>
          <a:r>
            <a:rPr lang="is-IS" sz="1100" b="1" baseline="0">
              <a:latin typeface="+mn-lt"/>
              <a:cs typeface="Times New Roman" panose="02020603050405020304" pitchFamily="18" charset="0"/>
            </a:rPr>
            <a:t>Höfundarréttur:</a:t>
          </a:r>
          <a:r>
            <a:rPr lang="is-IS" sz="1100" baseline="0">
              <a:latin typeface="+mn-lt"/>
              <a:cs typeface="Times New Roman" panose="02020603050405020304" pitchFamily="18" charset="0"/>
            </a:rPr>
            <a:t> Seðlabanki Íslands. Heimilt er að nota efni úr ritinu, enda sé heimilda getið.</a:t>
          </a:r>
        </a:p>
        <a:p>
          <a:endParaRPr lang="is-IS" sz="1100" baseline="0">
            <a:latin typeface="+mj-lt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0</xdr:row>
      <xdr:rowOff>123825</xdr:rowOff>
    </xdr:from>
    <xdr:to>
      <xdr:col>2</xdr:col>
      <xdr:colOff>211000</xdr:colOff>
      <xdr:row>4</xdr:row>
      <xdr:rowOff>189825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23825"/>
          <a:ext cx="801550" cy="82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247936</xdr:colOff>
      <xdr:row>0</xdr:row>
      <xdr:rowOff>171450</xdr:rowOff>
    </xdr:from>
    <xdr:to>
      <xdr:col>8</xdr:col>
      <xdr:colOff>552450</xdr:colOff>
      <xdr:row>37</xdr:row>
      <xdr:rowOff>123825</xdr:rowOff>
    </xdr:to>
    <xdr:sp macro="" textlink="">
      <xdr:nvSpPr>
        <xdr:cNvPr id="2" name="TextBox 1"/>
        <xdr:cNvSpPr txBox="1"/>
      </xdr:nvSpPr>
      <xdr:spPr>
        <a:xfrm>
          <a:off x="247936" y="171450"/>
          <a:ext cx="5181314" cy="6648450"/>
        </a:xfrm>
        <a:prstGeom prst="rect">
          <a:avLst/>
        </a:prstGeom>
        <a:solidFill>
          <a:schemeClr val="bg1"/>
        </a:solidFill>
        <a:ln w="38100" cmpd="sng">
          <a:solidFill>
            <a:srgbClr val="0055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is-IS" sz="1200" b="1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INNGANGUR</a:t>
          </a:r>
        </a:p>
        <a:p>
          <a:pPr algn="ctr"/>
          <a:endParaRPr lang="is-I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Í þessari samantekt Fjármálaeftirlits Seðlabanka Íslands eru birtar heildarniðurstöður ársreikninga fjármálafyrirtækja, þ.e. viðskiptabanka, sparisjóða, lánafyrirtækja, verðbréfafyrirtækja </a:t>
          </a:r>
          <a:r>
            <a:rPr lang="is-IS" sz="1000">
              <a:solidFill>
                <a:sysClr val="windowText" lastClr="00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og rekstrarfélaga verðbréfasjóða, fyrir árið 2020, ásamt upplýsingum um heildareignir verðbréfasjóða og </a:t>
          </a:r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fjárfestingarsjóða og heildareignir</a:t>
          </a:r>
          <a:r>
            <a:rPr lang="is-IS" sz="10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og hreina eign annarra sérhæfðra sjóða</a:t>
          </a:r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. Þá eru upplýsingar um greiðslustofnanir og rafeyrisfyrirtæki. Jafnframt eru birtar upplýsingar um meðalstarfsmannafjölda móðurfélaga fjármálafyrirtækja og annarra aðila sem og yfirlit yfir afgreiðslustaði viðskiptabanka og sparisjóða á Íslandi í árslok 2020. Ekki er að finna á yfirliti þessu þau fjármálafyrirtæki sem misstu starfsleyfi sitt, sameinuðust öðrum eða voru í slitameðferð á árinu 2020. </a:t>
          </a: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is-IS" sz="1000">
              <a:solidFill>
                <a:sysClr val="windowText" lastClr="00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Ársreikningar 2020 fyrir 7 lánastofnanir af 12 eru gerðir í samræmi við alþjóðlega reikningsskilastaðla (IFRS), sbr. VIII. kafla laga nr. 3/2006 um ársreikninga. Allar stærstu lánastofnanirnar semja ársreikninga samkvæmt IFRS. Alls 5 lánastofnanir semja ársreikninga fyrir árið 2020 samkvæmt reglum nr. 834/2003 um reikningsskil lánastofnana. Hafa ber í huga að reikningsskil samkvæmt framangreindum tveimur reglum eru hvað marga liði varðar ekki sambærileg.</a:t>
          </a: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Samantektin sýnir nokkrar meginstærðir, s.s. heildareignir, eigið fé, eiginfjárhlutföll, hagnað</a:t>
          </a:r>
          <a:r>
            <a:rPr lang="is-IS" sz="1000" baseline="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 eða </a:t>
          </a:r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tap, útlán til viðskiptavina og innlán lánastofnana.</a:t>
          </a: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Um reikningsskil verðbréfafyrirtækja gilda reglur nr. 102/2004 og um reikningsskil rekstrarfélaga verðbréfasjóða, rekstraraðila sérhæfðra sjóða, verðbréfasjóða og fjárfestingarsjóða gilda reglur nr. 1240/2020. </a:t>
          </a:r>
        </a:p>
        <a:p>
          <a:r>
            <a:rPr lang="is-IS" sz="1000">
              <a:solidFill>
                <a:srgbClr val="FF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</a:t>
          </a: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Í árslok 2020 voru starfandi 4 viðskiptabankar, 4 sparisjóðir, 4 lánafyrirtæki, 9 verðbréfafyrirtæki og 9 rekstrarfélög verðbréfasjóða samkvæmt lögum nr. 161/2002 um fjármálafyrirtæki. Þá voru starfandi 16 rekstraraðila sérhæfðra sjóða, þar af 9 leyfisskyldir rekstraraðilar sem jafnframt voru rekstrarfélög verðbréfasjóða og 7 skráningarskyldir rekstraraðilar, þar af 1 verðbréfafyrirtæki, á grundvelli laga nr. 45/2020 um rekstraraðila sérhæfðra sjóða. Jafnframt voru reknir 37 verðbréfasjóðir á grundvelli laga nr. 128/2011 um verðbréfasjóði og 61 fjárfestingarsjóður og 116 aðrir sérhæfðir sjóðir á grundvelli laga nr. 45/2020. Auk þess störfuðu 2 greiðlustofnanir á grundvelli laga nr. 120/2011 um greiðsluþjónustu og 1 rafeyrisfyrirtæki á grundvelli laga nr. 17/2013 um útgáfu og meðferð rafeyris</a:t>
          </a:r>
          <a:r>
            <a:rPr lang="is-IS" sz="1000">
              <a:solidFill>
                <a:srgbClr val="FF0000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.</a:t>
          </a:r>
        </a:p>
        <a:p>
          <a:endParaRPr lang="is-IS" sz="1000">
            <a:solidFill>
              <a:srgbClr val="FF0000"/>
            </a:solidFill>
            <a:effectLst/>
            <a:latin typeface="+mn-lt"/>
            <a:ea typeface="+mn-ea"/>
            <a:cs typeface="Times New Roman" panose="02020603050405020304" pitchFamily="18" charset="0"/>
          </a:endParaRPr>
        </a:p>
        <a:p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Athygli skal vakin á því að skýrsla þessi verður aðeins birt á heimasíðu Seðlabanka Íslands.</a:t>
          </a:r>
        </a:p>
        <a:p>
          <a:pPr algn="just">
            <a:lnSpc>
              <a:spcPct val="107000"/>
            </a:lnSpc>
            <a:spcAft>
              <a:spcPts val="800"/>
            </a:spcAft>
          </a:pPr>
          <a:r>
            <a:rPr lang="is-IS" sz="1000"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 </a:t>
          </a:r>
        </a:p>
        <a:p>
          <a:pPr algn="l"/>
          <a:r>
            <a:rPr lang="is-IS" sz="1000">
              <a:solidFill>
                <a:schemeClr val="dk1"/>
              </a:solidFill>
              <a:effectLst/>
              <a:latin typeface="+mn-lt"/>
              <a:ea typeface="+mn-ea"/>
              <a:cs typeface="Times New Roman" panose="02020603050405020304" pitchFamily="18" charset="0"/>
            </a:rPr>
            <a:t>Júní 2021</a:t>
          </a:r>
        </a:p>
        <a:p>
          <a:endParaRPr lang="is-IS" sz="11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is-IS" sz="11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estjori\sameign\FME_Gogn\Lanastofnanir\Eiginfj&#225;r_sk&#253;rsla_2005_nov\EFJskyrsla2005nov_J&#246;k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m skjalið"/>
      <sheetName val="ebl.1.0 "/>
      <sheetName val="skýr.bl"/>
      <sheetName val="ebl.2.0"/>
      <sheetName val="ebl.3.0"/>
      <sheetName val="ebl.3.1"/>
      <sheetName val="ebl.3.2"/>
      <sheetName val="ebl.3.3"/>
      <sheetName val="ebl.4.0"/>
      <sheetName val="ebl. 5.0"/>
      <sheetName val="ebl. 5.1"/>
      <sheetName val="ebl.5.2"/>
      <sheetName val="ebl.5.3"/>
      <sheetName val="ebl. 5.4"/>
      <sheetName val="ebl. 5.5 "/>
      <sheetName val="ebl. 6.0"/>
      <sheetName val="ebl.6.1"/>
      <sheetName val="ebl. 6.2"/>
      <sheetName val="ebl.6.3"/>
      <sheetName val="ebl.6.4"/>
      <sheetName val="ebl. 7.0"/>
      <sheetName val="ebl.7.1"/>
      <sheetName val="ebl.8.0"/>
      <sheetName val="FME_Lestur"/>
    </sheetNames>
    <sheetDataSet>
      <sheetData sheetId="0" refreshError="1"/>
      <sheetData sheetId="1">
        <row r="12">
          <cell r="C12" t="str">
            <v>Uppgjör pr.: 30.11.2005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B221"/>
  </sheetPr>
  <dimension ref="A165:A240"/>
  <sheetViews>
    <sheetView showGridLines="0" tabSelected="1" zoomScaleNormal="100" workbookViewId="0">
      <selection activeCell="E3" sqref="E3"/>
    </sheetView>
  </sheetViews>
  <sheetFormatPr defaultColWidth="9.1328125" defaultRowHeight="14.25" x14ac:dyDescent="0.45"/>
  <cols>
    <col min="1" max="1" width="2.73046875" style="4" customWidth="1"/>
    <col min="2" max="9" width="9.1328125" style="4"/>
    <col min="10" max="10" width="7.59765625" style="4" customWidth="1"/>
    <col min="11" max="11" width="2.73046875" style="4" customWidth="1"/>
    <col min="12" max="16384" width="9.1328125" style="4"/>
  </cols>
  <sheetData>
    <row r="165" s="3" customFormat="1" x14ac:dyDescent="0.45"/>
    <row r="166" s="3" customFormat="1" x14ac:dyDescent="0.45"/>
    <row r="167" s="3" customFormat="1" x14ac:dyDescent="0.45"/>
    <row r="168" s="3" customFormat="1" x14ac:dyDescent="0.45"/>
    <row r="169" s="3" customFormat="1" x14ac:dyDescent="0.45"/>
    <row r="170" s="3" customFormat="1" x14ac:dyDescent="0.45"/>
    <row r="171" s="3" customFormat="1" x14ac:dyDescent="0.45"/>
    <row r="172" s="3" customFormat="1" x14ac:dyDescent="0.45"/>
    <row r="173" s="3" customFormat="1" x14ac:dyDescent="0.45"/>
    <row r="174" s="3" customFormat="1" x14ac:dyDescent="0.45"/>
    <row r="175" s="3" customFormat="1" x14ac:dyDescent="0.45"/>
    <row r="176" s="3" customFormat="1" x14ac:dyDescent="0.45"/>
    <row r="177" s="3" customFormat="1" x14ac:dyDescent="0.45"/>
    <row r="178" s="3" customFormat="1" x14ac:dyDescent="0.45"/>
    <row r="179" s="3" customFormat="1" x14ac:dyDescent="0.45"/>
    <row r="180" s="3" customFormat="1" x14ac:dyDescent="0.45"/>
    <row r="181" s="3" customFormat="1" x14ac:dyDescent="0.45"/>
    <row r="182" s="3" customFormat="1" x14ac:dyDescent="0.45"/>
    <row r="183" s="3" customFormat="1" x14ac:dyDescent="0.45"/>
    <row r="184" s="3" customFormat="1" x14ac:dyDescent="0.45"/>
    <row r="185" s="3" customFormat="1" x14ac:dyDescent="0.45"/>
    <row r="186" s="3" customFormat="1" x14ac:dyDescent="0.45"/>
    <row r="187" s="3" customFormat="1" x14ac:dyDescent="0.45"/>
    <row r="188" s="3" customFormat="1" x14ac:dyDescent="0.45"/>
    <row r="189" s="3" customFormat="1" x14ac:dyDescent="0.45"/>
    <row r="190" s="3" customFormat="1" x14ac:dyDescent="0.45"/>
    <row r="191" s="3" customFormat="1" x14ac:dyDescent="0.45"/>
    <row r="192" s="3" customFormat="1" x14ac:dyDescent="0.45"/>
    <row r="193" s="3" customFormat="1" x14ac:dyDescent="0.45"/>
    <row r="194" s="3" customFormat="1" x14ac:dyDescent="0.45"/>
    <row r="195" s="3" customFormat="1" x14ac:dyDescent="0.45"/>
    <row r="196" s="3" customFormat="1" x14ac:dyDescent="0.45"/>
    <row r="197" s="3" customFormat="1" x14ac:dyDescent="0.45"/>
    <row r="198" s="3" customFormat="1" x14ac:dyDescent="0.45"/>
    <row r="199" s="3" customFormat="1" x14ac:dyDescent="0.45"/>
    <row r="200" s="3" customFormat="1" x14ac:dyDescent="0.45"/>
    <row r="201" s="3" customFormat="1" x14ac:dyDescent="0.45"/>
    <row r="202" s="3" customFormat="1" x14ac:dyDescent="0.45"/>
    <row r="203" s="3" customFormat="1" x14ac:dyDescent="0.45"/>
    <row r="204" s="3" customFormat="1" x14ac:dyDescent="0.45"/>
    <row r="205" s="3" customFormat="1" x14ac:dyDescent="0.45"/>
    <row r="206" s="3" customFormat="1" x14ac:dyDescent="0.45"/>
    <row r="207" s="3" customFormat="1" x14ac:dyDescent="0.45"/>
    <row r="208" s="3" customFormat="1" x14ac:dyDescent="0.45"/>
    <row r="209" s="3" customFormat="1" x14ac:dyDescent="0.45"/>
    <row r="210" s="3" customFormat="1" x14ac:dyDescent="0.45"/>
    <row r="211" s="3" customFormat="1" x14ac:dyDescent="0.45"/>
    <row r="212" s="3" customFormat="1" x14ac:dyDescent="0.45"/>
    <row r="213" s="3" customFormat="1" x14ac:dyDescent="0.45"/>
    <row r="214" s="3" customFormat="1" x14ac:dyDescent="0.45"/>
    <row r="215" s="3" customFormat="1" x14ac:dyDescent="0.45"/>
    <row r="216" s="3" customFormat="1" x14ac:dyDescent="0.45"/>
    <row r="217" s="3" customFormat="1" x14ac:dyDescent="0.45"/>
    <row r="218" s="3" customFormat="1" x14ac:dyDescent="0.45"/>
    <row r="219" s="3" customFormat="1" x14ac:dyDescent="0.45"/>
    <row r="220" s="3" customFormat="1" x14ac:dyDescent="0.45"/>
    <row r="221" s="3" customFormat="1" x14ac:dyDescent="0.45"/>
    <row r="222" s="3" customFormat="1" x14ac:dyDescent="0.45"/>
    <row r="223" s="3" customFormat="1" x14ac:dyDescent="0.45"/>
    <row r="224" s="3" customFormat="1" x14ac:dyDescent="0.45"/>
    <row r="225" s="3" customFormat="1" x14ac:dyDescent="0.45"/>
    <row r="226" s="3" customFormat="1" x14ac:dyDescent="0.45"/>
    <row r="227" s="3" customFormat="1" x14ac:dyDescent="0.45"/>
    <row r="228" s="3" customFormat="1" x14ac:dyDescent="0.45"/>
    <row r="229" s="3" customFormat="1" x14ac:dyDescent="0.45"/>
    <row r="230" s="3" customFormat="1" x14ac:dyDescent="0.45"/>
    <row r="231" s="3" customFormat="1" x14ac:dyDescent="0.45"/>
    <row r="232" s="3" customFormat="1" x14ac:dyDescent="0.45"/>
    <row r="233" s="3" customFormat="1" x14ac:dyDescent="0.45"/>
    <row r="234" s="3" customFormat="1" x14ac:dyDescent="0.45"/>
    <row r="235" s="3" customFormat="1" x14ac:dyDescent="0.45"/>
    <row r="236" s="3" customFormat="1" x14ac:dyDescent="0.45"/>
    <row r="237" s="3" customFormat="1" x14ac:dyDescent="0.45"/>
    <row r="238" s="3" customFormat="1" x14ac:dyDescent="0.45"/>
    <row r="239" s="3" customFormat="1" x14ac:dyDescent="0.45"/>
    <row r="240" s="3" customFormat="1" x14ac:dyDescent="0.45"/>
  </sheetData>
  <sheetProtection algorithmName="SHA-512" hashValue="WjWPu/oBuyCXcYWg0Z46Ta+QSMtxvD2gCflLjo5UjVS5hZjR/RpqnHYWJiJYGcvEaxiNguJQnX9J+twKhyhbIw==" saltValue="kYm7tN4xQrhZSGm8wfzJkA==" spinCount="100000" sheet="1" objects="1" scenarios="1" sort="0" autoFilter="0" pivotTables="0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5580"/>
    <pageSetUpPr fitToPage="1"/>
  </sheetPr>
  <dimension ref="B1:H239"/>
  <sheetViews>
    <sheetView showGridLines="0" zoomScaleNormal="100" workbookViewId="0">
      <selection activeCell="B2" sqref="B2:E3"/>
    </sheetView>
  </sheetViews>
  <sheetFormatPr defaultColWidth="9.1328125" defaultRowHeight="14.25" x14ac:dyDescent="0.45"/>
  <cols>
    <col min="1" max="1" width="3.265625" style="4" customWidth="1"/>
    <col min="2" max="2" width="42" style="4" customWidth="1"/>
    <col min="3" max="3" width="10.1328125" style="4" customWidth="1"/>
    <col min="4" max="4" width="50" style="4" customWidth="1"/>
    <col min="5" max="5" width="9.265625" style="4" customWidth="1"/>
    <col min="6" max="6" width="3.265625" style="4" customWidth="1"/>
    <col min="7" max="16384" width="9.1328125" style="4"/>
  </cols>
  <sheetData>
    <row r="1" spans="2:7" x14ac:dyDescent="0.45">
      <c r="B1" s="204"/>
      <c r="C1" s="204"/>
      <c r="D1" s="204"/>
      <c r="E1" s="204"/>
      <c r="G1" s="2"/>
    </row>
    <row r="2" spans="2:7" ht="15.75" customHeight="1" x14ac:dyDescent="0.45">
      <c r="B2" s="334" t="s">
        <v>141</v>
      </c>
      <c r="C2" s="334"/>
      <c r="D2" s="334"/>
      <c r="E2" s="334"/>
      <c r="G2" s="2"/>
    </row>
    <row r="3" spans="2:7" ht="15.75" customHeight="1" x14ac:dyDescent="0.45">
      <c r="B3" s="334"/>
      <c r="C3" s="334"/>
      <c r="D3" s="334"/>
      <c r="E3" s="334"/>
      <c r="G3" s="2"/>
    </row>
    <row r="4" spans="2:7" ht="15.75" x14ac:dyDescent="0.5">
      <c r="B4" s="339" t="s">
        <v>142</v>
      </c>
      <c r="C4" s="339"/>
      <c r="D4" s="339"/>
      <c r="E4" s="339"/>
      <c r="G4" s="2"/>
    </row>
    <row r="5" spans="2:7" x14ac:dyDescent="0.45">
      <c r="B5" s="336" t="s">
        <v>81</v>
      </c>
      <c r="C5" s="33"/>
      <c r="D5" s="33"/>
      <c r="E5" s="33"/>
      <c r="G5" s="2"/>
    </row>
    <row r="6" spans="2:7" x14ac:dyDescent="0.45">
      <c r="B6" s="336"/>
      <c r="C6" s="33"/>
      <c r="D6" s="33"/>
      <c r="E6" s="32"/>
      <c r="G6" s="2"/>
    </row>
    <row r="7" spans="2:7" ht="15.75" x14ac:dyDescent="0.5">
      <c r="B7" s="205" t="s">
        <v>43</v>
      </c>
      <c r="C7" s="206">
        <f>+E8+E9</f>
        <v>17</v>
      </c>
      <c r="D7" s="207"/>
      <c r="E7" s="208"/>
    </row>
    <row r="8" spans="2:7" x14ac:dyDescent="0.45">
      <c r="B8" s="209"/>
      <c r="C8" s="210"/>
      <c r="D8" s="211" t="s">
        <v>77</v>
      </c>
      <c r="E8" s="212">
        <v>4</v>
      </c>
    </row>
    <row r="9" spans="2:7" x14ac:dyDescent="0.45">
      <c r="B9" s="213"/>
      <c r="C9" s="210"/>
      <c r="D9" s="211" t="s">
        <v>78</v>
      </c>
      <c r="E9" s="212">
        <v>13</v>
      </c>
    </row>
    <row r="10" spans="2:7" ht="15.75" x14ac:dyDescent="0.5">
      <c r="B10" s="213"/>
      <c r="C10" s="210"/>
      <c r="D10" s="214"/>
      <c r="E10" s="212"/>
    </row>
    <row r="11" spans="2:7" ht="15.75" x14ac:dyDescent="0.5">
      <c r="B11" s="209" t="s">
        <v>61</v>
      </c>
      <c r="C11" s="210">
        <f>+E12+E13</f>
        <v>12</v>
      </c>
      <c r="D11" s="214"/>
      <c r="E11" s="212"/>
    </row>
    <row r="12" spans="2:7" x14ac:dyDescent="0.45">
      <c r="B12" s="209"/>
      <c r="C12" s="210"/>
      <c r="D12" s="211" t="s">
        <v>77</v>
      </c>
      <c r="E12" s="212">
        <v>3</v>
      </c>
    </row>
    <row r="13" spans="2:7" x14ac:dyDescent="0.45">
      <c r="B13" s="209"/>
      <c r="C13" s="210"/>
      <c r="D13" s="211" t="s">
        <v>78</v>
      </c>
      <c r="E13" s="212">
        <v>9</v>
      </c>
    </row>
    <row r="14" spans="2:7" ht="15.75" x14ac:dyDescent="0.5">
      <c r="B14" s="209" t="s">
        <v>79</v>
      </c>
      <c r="C14" s="210">
        <f>+E15</f>
        <v>1</v>
      </c>
      <c r="D14" s="214"/>
      <c r="E14" s="212"/>
    </row>
    <row r="15" spans="2:7" x14ac:dyDescent="0.45">
      <c r="B15" s="209"/>
      <c r="C15" s="210"/>
      <c r="D15" s="211" t="s">
        <v>77</v>
      </c>
      <c r="E15" s="212">
        <v>1</v>
      </c>
    </row>
    <row r="16" spans="2:7" ht="15.75" x14ac:dyDescent="0.5">
      <c r="B16" s="209" t="s">
        <v>52</v>
      </c>
      <c r="C16" s="210">
        <v>37</v>
      </c>
      <c r="D16" s="214"/>
      <c r="E16" s="212"/>
    </row>
    <row r="17" spans="2:8" ht="15.75" x14ac:dyDescent="0.5">
      <c r="B17" s="215"/>
      <c r="C17" s="210"/>
      <c r="D17" s="211" t="s">
        <v>77</v>
      </c>
      <c r="E17" s="212">
        <v>7</v>
      </c>
    </row>
    <row r="18" spans="2:8" ht="15.75" x14ac:dyDescent="0.5">
      <c r="B18" s="215"/>
      <c r="C18" s="210"/>
      <c r="D18" s="211" t="s">
        <v>78</v>
      </c>
      <c r="E18" s="212">
        <v>30</v>
      </c>
    </row>
    <row r="19" spans="2:8" ht="15.75" x14ac:dyDescent="0.5">
      <c r="B19" s="215"/>
      <c r="C19" s="210"/>
      <c r="D19" s="214"/>
      <c r="E19" s="216"/>
    </row>
    <row r="20" spans="2:8" ht="15.75" x14ac:dyDescent="0.5">
      <c r="B20" s="217" t="s">
        <v>80</v>
      </c>
      <c r="C20" s="218">
        <f>+C7+C11+C14+C16</f>
        <v>67</v>
      </c>
      <c r="D20" s="219"/>
      <c r="E20" s="208"/>
    </row>
    <row r="21" spans="2:8" ht="15.75" x14ac:dyDescent="0.5">
      <c r="B21" s="215"/>
      <c r="C21" s="220"/>
      <c r="D21" s="214"/>
      <c r="E21" s="221"/>
    </row>
    <row r="22" spans="2:8" ht="22.5" customHeight="1" x14ac:dyDescent="0.5">
      <c r="B22" s="337" t="s">
        <v>82</v>
      </c>
      <c r="C22" s="220"/>
      <c r="D22" s="214"/>
      <c r="E22" s="221"/>
    </row>
    <row r="23" spans="2:8" ht="15.75" x14ac:dyDescent="0.5">
      <c r="B23" s="338"/>
      <c r="C23" s="214"/>
      <c r="D23" s="214"/>
      <c r="E23" s="221"/>
    </row>
    <row r="24" spans="2:8" ht="15.75" x14ac:dyDescent="0.5">
      <c r="B24" s="222" t="s">
        <v>39</v>
      </c>
      <c r="C24" s="206">
        <v>1</v>
      </c>
      <c r="D24" s="220"/>
      <c r="E24" s="221"/>
    </row>
    <row r="25" spans="2:8" ht="15.75" x14ac:dyDescent="0.5">
      <c r="B25" s="223" t="s">
        <v>63</v>
      </c>
      <c r="C25" s="210">
        <v>2</v>
      </c>
      <c r="D25" s="220"/>
      <c r="E25" s="221"/>
    </row>
    <row r="26" spans="2:8" ht="15.75" x14ac:dyDescent="0.5">
      <c r="B26" s="223" t="s">
        <v>64</v>
      </c>
      <c r="C26" s="210">
        <v>2</v>
      </c>
      <c r="D26" s="220"/>
      <c r="E26" s="221"/>
    </row>
    <row r="27" spans="2:8" ht="15.75" x14ac:dyDescent="0.5">
      <c r="B27" s="223" t="s">
        <v>65</v>
      </c>
      <c r="C27" s="210">
        <v>3</v>
      </c>
      <c r="D27" s="220"/>
      <c r="E27" s="221"/>
    </row>
    <row r="28" spans="2:8" ht="15.75" x14ac:dyDescent="0.5">
      <c r="B28" s="217" t="s">
        <v>16</v>
      </c>
      <c r="C28" s="218">
        <v>8</v>
      </c>
      <c r="D28" s="220"/>
      <c r="E28" s="221"/>
    </row>
    <row r="29" spans="2:8" ht="15.75" x14ac:dyDescent="0.5">
      <c r="B29" s="223"/>
      <c r="C29" s="220"/>
      <c r="D29" s="214"/>
      <c r="E29" s="221"/>
    </row>
    <row r="30" spans="2:8" ht="15.75" x14ac:dyDescent="0.5">
      <c r="B30" s="215"/>
      <c r="C30" s="32"/>
      <c r="D30" s="32"/>
      <c r="E30" s="32"/>
      <c r="G30" s="33"/>
      <c r="H30" s="33"/>
    </row>
    <row r="31" spans="2:8" x14ac:dyDescent="0.45">
      <c r="B31" s="224" t="s">
        <v>86</v>
      </c>
      <c r="C31" s="225">
        <f>+C20+C28</f>
        <v>75</v>
      </c>
      <c r="D31" s="226"/>
      <c r="E31" s="32"/>
      <c r="G31" s="33"/>
      <c r="H31" s="33"/>
    </row>
    <row r="32" spans="2:8" x14ac:dyDescent="0.45">
      <c r="B32" s="227"/>
      <c r="C32" s="32"/>
      <c r="D32" s="32"/>
      <c r="E32" s="32"/>
      <c r="G32" s="33"/>
      <c r="H32" s="33"/>
    </row>
    <row r="33" spans="2:8" ht="31.5" customHeight="1" x14ac:dyDescent="0.45">
      <c r="B33" s="335" t="s">
        <v>83</v>
      </c>
      <c r="C33" s="335"/>
      <c r="D33" s="335"/>
      <c r="E33" s="335"/>
      <c r="G33" s="33"/>
      <c r="H33" s="33"/>
    </row>
    <row r="34" spans="2:8" x14ac:dyDescent="0.45">
      <c r="B34" s="228"/>
      <c r="C34" s="228"/>
      <c r="D34" s="228"/>
      <c r="E34" s="228"/>
    </row>
    <row r="35" spans="2:8" x14ac:dyDescent="0.45">
      <c r="B35" s="228" t="s">
        <v>84</v>
      </c>
      <c r="C35" s="229">
        <v>73</v>
      </c>
      <c r="D35" s="228"/>
      <c r="E35" s="228"/>
    </row>
    <row r="36" spans="2:8" x14ac:dyDescent="0.45">
      <c r="B36" s="228" t="s">
        <v>61</v>
      </c>
      <c r="C36" s="230">
        <v>48</v>
      </c>
      <c r="D36" s="228"/>
      <c r="E36" s="228"/>
    </row>
    <row r="37" spans="2:8" x14ac:dyDescent="0.45">
      <c r="B37" s="228" t="s">
        <v>52</v>
      </c>
      <c r="C37" s="230">
        <v>90</v>
      </c>
      <c r="D37" s="228"/>
      <c r="E37" s="228"/>
    </row>
    <row r="38" spans="2:8" x14ac:dyDescent="0.45">
      <c r="B38" s="228" t="s">
        <v>85</v>
      </c>
      <c r="C38" s="230">
        <v>5</v>
      </c>
      <c r="D38" s="228"/>
      <c r="E38" s="228"/>
    </row>
    <row r="39" spans="2:8" x14ac:dyDescent="0.45">
      <c r="B39" s="231" t="s">
        <v>80</v>
      </c>
      <c r="C39" s="232">
        <f>+C35+C36+C37+C38</f>
        <v>216</v>
      </c>
      <c r="D39" s="233"/>
      <c r="E39" s="228"/>
    </row>
    <row r="40" spans="2:8" x14ac:dyDescent="0.45">
      <c r="D40" s="234"/>
    </row>
    <row r="164" s="3" customFormat="1" x14ac:dyDescent="0.45"/>
    <row r="165" s="3" customFormat="1" x14ac:dyDescent="0.45"/>
    <row r="166" s="3" customFormat="1" x14ac:dyDescent="0.45"/>
    <row r="167" s="3" customFormat="1" x14ac:dyDescent="0.45"/>
    <row r="168" s="3" customFormat="1" x14ac:dyDescent="0.45"/>
    <row r="169" s="3" customFormat="1" x14ac:dyDescent="0.45"/>
    <row r="170" s="3" customFormat="1" x14ac:dyDescent="0.45"/>
    <row r="171" s="3" customFormat="1" x14ac:dyDescent="0.45"/>
    <row r="172" s="3" customFormat="1" x14ac:dyDescent="0.45"/>
    <row r="173" s="3" customFormat="1" x14ac:dyDescent="0.45"/>
    <row r="174" s="3" customFormat="1" x14ac:dyDescent="0.45"/>
    <row r="175" s="3" customFormat="1" x14ac:dyDescent="0.45"/>
    <row r="176" s="3" customFormat="1" x14ac:dyDescent="0.45"/>
    <row r="177" s="3" customFormat="1" x14ac:dyDescent="0.45"/>
    <row r="178" s="3" customFormat="1" x14ac:dyDescent="0.45"/>
    <row r="179" s="3" customFormat="1" x14ac:dyDescent="0.45"/>
    <row r="180" s="3" customFormat="1" x14ac:dyDescent="0.45"/>
    <row r="181" s="3" customFormat="1" x14ac:dyDescent="0.45"/>
    <row r="182" s="3" customFormat="1" x14ac:dyDescent="0.45"/>
    <row r="183" s="3" customFormat="1" x14ac:dyDescent="0.45"/>
    <row r="184" s="3" customFormat="1" x14ac:dyDescent="0.45"/>
    <row r="185" s="3" customFormat="1" x14ac:dyDescent="0.45"/>
    <row r="186" s="3" customFormat="1" x14ac:dyDescent="0.45"/>
    <row r="187" s="3" customFormat="1" x14ac:dyDescent="0.45"/>
    <row r="188" s="3" customFormat="1" x14ac:dyDescent="0.45"/>
    <row r="189" s="3" customFormat="1" x14ac:dyDescent="0.45"/>
    <row r="190" s="3" customFormat="1" x14ac:dyDescent="0.45"/>
    <row r="191" s="3" customFormat="1" x14ac:dyDescent="0.45"/>
    <row r="192" s="3" customFormat="1" x14ac:dyDescent="0.45"/>
    <row r="193" s="3" customFormat="1" x14ac:dyDescent="0.45"/>
    <row r="194" s="3" customFormat="1" x14ac:dyDescent="0.45"/>
    <row r="195" s="3" customFormat="1" x14ac:dyDescent="0.45"/>
    <row r="196" s="3" customFormat="1" x14ac:dyDescent="0.45"/>
    <row r="197" s="3" customFormat="1" x14ac:dyDescent="0.45"/>
    <row r="198" s="3" customFormat="1" x14ac:dyDescent="0.45"/>
    <row r="199" s="3" customFormat="1" x14ac:dyDescent="0.45"/>
    <row r="200" s="3" customFormat="1" x14ac:dyDescent="0.45"/>
    <row r="201" s="3" customFormat="1" x14ac:dyDescent="0.45"/>
    <row r="202" s="3" customFormat="1" x14ac:dyDescent="0.45"/>
    <row r="203" s="3" customFormat="1" x14ac:dyDescent="0.45"/>
    <row r="204" s="3" customFormat="1" x14ac:dyDescent="0.45"/>
    <row r="205" s="3" customFormat="1" x14ac:dyDescent="0.45"/>
    <row r="206" s="3" customFormat="1" x14ac:dyDescent="0.45"/>
    <row r="207" s="3" customFormat="1" x14ac:dyDescent="0.45"/>
    <row r="208" s="3" customFormat="1" x14ac:dyDescent="0.45"/>
    <row r="209" s="3" customFormat="1" x14ac:dyDescent="0.45"/>
    <row r="210" s="3" customFormat="1" x14ac:dyDescent="0.45"/>
    <row r="211" s="3" customFormat="1" x14ac:dyDescent="0.45"/>
    <row r="212" s="3" customFormat="1" x14ac:dyDescent="0.45"/>
    <row r="213" s="3" customFormat="1" x14ac:dyDescent="0.45"/>
    <row r="214" s="3" customFormat="1" x14ac:dyDescent="0.45"/>
    <row r="215" s="3" customFormat="1" x14ac:dyDescent="0.45"/>
    <row r="216" s="3" customFormat="1" x14ac:dyDescent="0.45"/>
    <row r="217" s="3" customFormat="1" x14ac:dyDescent="0.45"/>
    <row r="218" s="3" customFormat="1" x14ac:dyDescent="0.45"/>
    <row r="219" s="3" customFormat="1" x14ac:dyDescent="0.45"/>
    <row r="220" s="3" customFormat="1" x14ac:dyDescent="0.45"/>
    <row r="221" s="3" customFormat="1" x14ac:dyDescent="0.45"/>
    <row r="222" s="3" customFormat="1" x14ac:dyDescent="0.45"/>
    <row r="223" s="3" customFormat="1" x14ac:dyDescent="0.45"/>
    <row r="224" s="3" customFormat="1" x14ac:dyDescent="0.45"/>
    <row r="225" s="3" customFormat="1" x14ac:dyDescent="0.45"/>
    <row r="226" s="3" customFormat="1" x14ac:dyDescent="0.45"/>
    <row r="227" s="3" customFormat="1" x14ac:dyDescent="0.45"/>
    <row r="228" s="3" customFormat="1" x14ac:dyDescent="0.45"/>
    <row r="229" s="3" customFormat="1" x14ac:dyDescent="0.45"/>
    <row r="230" s="3" customFormat="1" x14ac:dyDescent="0.45"/>
    <row r="231" s="3" customFormat="1" x14ac:dyDescent="0.45"/>
    <row r="232" s="3" customFormat="1" x14ac:dyDescent="0.45"/>
    <row r="233" s="3" customFormat="1" x14ac:dyDescent="0.45"/>
    <row r="234" s="3" customFormat="1" x14ac:dyDescent="0.45"/>
    <row r="235" s="3" customFormat="1" x14ac:dyDescent="0.45"/>
    <row r="236" s="3" customFormat="1" x14ac:dyDescent="0.45"/>
    <row r="237" s="3" customFormat="1" x14ac:dyDescent="0.45"/>
    <row r="238" s="3" customFormat="1" x14ac:dyDescent="0.45"/>
    <row r="239" s="3" customFormat="1" x14ac:dyDescent="0.45"/>
  </sheetData>
  <sheetProtection algorithmName="SHA-512" hashValue="xw6XjZmOUxi5ChqPLubFfbhKbRsZzrP0tTpNCRl3A987M62dbbvVJ5LIujY3l1eKusz6UWqWSD5pl1bGhf4jqg==" saltValue="gSWEkmKLeyF9bs5b/VU2ug==" spinCount="100000" sheet="1" objects="1" scenarios="1"/>
  <mergeCells count="5">
    <mergeCell ref="B2:E3"/>
    <mergeCell ref="B33:E33"/>
    <mergeCell ref="B5:B6"/>
    <mergeCell ref="B22:B23"/>
    <mergeCell ref="B4:E4"/>
  </mergeCells>
  <printOptions horizontalCentered="1"/>
  <pageMargins left="0.19685039370078741" right="0.19685039370078741" top="0.74803149606299213" bottom="0.74803149606299213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B221"/>
  </sheetPr>
  <dimension ref="A1"/>
  <sheetViews>
    <sheetView showGridLines="0" zoomScaleNormal="100" workbookViewId="0"/>
  </sheetViews>
  <sheetFormatPr defaultColWidth="9.1328125" defaultRowHeight="13.5" x14ac:dyDescent="0.35"/>
  <cols>
    <col min="1" max="16384" width="9.1328125" style="1"/>
  </cols>
  <sheetData/>
  <sheetProtection algorithmName="SHA-512" hashValue="odZBJtZFWg0f9b/xkjZlLXa7RZuErRpa+wEHYRN4+Mp05zVQvMQ+iJ8ECncbria1tumtdZVQFG3Twzph19Gung==" saltValue="miRQDrmKsJElFspA9z8x4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56"/>
  <sheetViews>
    <sheetView showGridLines="0" showWhiteSpace="0" zoomScaleNormal="100" zoomScaleSheetLayoutView="100" workbookViewId="0">
      <selection activeCell="B1" sqref="B1:E1"/>
    </sheetView>
  </sheetViews>
  <sheetFormatPr defaultColWidth="1.265625" defaultRowHeight="13.15" x14ac:dyDescent="0.4"/>
  <cols>
    <col min="1" max="1" width="3.265625" style="5" customWidth="1"/>
    <col min="2" max="2" width="42.1328125" style="5" customWidth="1"/>
    <col min="3" max="5" width="12.73046875" style="5" customWidth="1"/>
    <col min="6" max="6" width="3.265625" style="5" customWidth="1"/>
    <col min="7" max="7" width="12.73046875" style="5" bestFit="1" customWidth="1"/>
    <col min="8" max="8" width="11.73046875" style="5" bestFit="1" customWidth="1"/>
    <col min="9" max="9" width="11.86328125" style="5" customWidth="1"/>
    <col min="10" max="10" width="1.265625" style="5"/>
    <col min="11" max="11" width="9.86328125" style="5" bestFit="1" customWidth="1"/>
    <col min="12" max="12" width="11.59765625" style="5" bestFit="1" customWidth="1"/>
    <col min="13" max="16384" width="1.265625" style="5"/>
  </cols>
  <sheetData>
    <row r="1" spans="2:12" ht="18" customHeight="1" x14ac:dyDescent="0.55000000000000004">
      <c r="B1" s="321" t="s">
        <v>59</v>
      </c>
      <c r="C1" s="321"/>
      <c r="D1" s="321"/>
      <c r="E1" s="321"/>
      <c r="F1" s="6"/>
    </row>
    <row r="2" spans="2:12" ht="18" customHeight="1" x14ac:dyDescent="0.5">
      <c r="B2" s="320" t="s">
        <v>99</v>
      </c>
      <c r="C2" s="320"/>
      <c r="D2" s="320"/>
      <c r="E2" s="320"/>
    </row>
    <row r="3" spans="2:12" ht="15.75" customHeight="1" x14ac:dyDescent="0.4">
      <c r="C3" s="7"/>
      <c r="D3" s="7"/>
    </row>
    <row r="4" spans="2:12" ht="19.5" customHeight="1" x14ac:dyDescent="0.4">
      <c r="C4" s="319" t="s">
        <v>106</v>
      </c>
      <c r="D4" s="319"/>
    </row>
    <row r="5" spans="2:12" ht="13.5" customHeight="1" x14ac:dyDescent="0.4">
      <c r="B5" s="257" t="s">
        <v>177</v>
      </c>
      <c r="C5" s="319"/>
      <c r="D5" s="319"/>
    </row>
    <row r="6" spans="2:12" x14ac:dyDescent="0.4">
      <c r="B6" s="258" t="s">
        <v>3</v>
      </c>
      <c r="C6" s="259" t="s">
        <v>10</v>
      </c>
      <c r="D6" s="258" t="s">
        <v>4</v>
      </c>
      <c r="E6" s="258" t="s">
        <v>87</v>
      </c>
    </row>
    <row r="7" spans="2:12" x14ac:dyDescent="0.4">
      <c r="C7" s="260"/>
    </row>
    <row r="8" spans="2:12" x14ac:dyDescent="0.4">
      <c r="B8" s="261" t="s">
        <v>0</v>
      </c>
      <c r="C8" s="262"/>
      <c r="D8" s="263"/>
      <c r="E8" s="264"/>
    </row>
    <row r="9" spans="2:12" x14ac:dyDescent="0.4">
      <c r="B9" s="265" t="s">
        <v>43</v>
      </c>
      <c r="C9" s="266">
        <v>12469000</v>
      </c>
      <c r="D9" s="267">
        <v>12477000</v>
      </c>
      <c r="E9" s="268" t="s">
        <v>5</v>
      </c>
      <c r="G9" s="14"/>
    </row>
    <row r="10" spans="2:12" ht="13.5" customHeight="1" x14ac:dyDescent="0.4">
      <c r="B10" s="265" t="s">
        <v>11</v>
      </c>
      <c r="C10" s="269">
        <v>6755000</v>
      </c>
      <c r="D10" s="270">
        <v>10700000</v>
      </c>
      <c r="E10" s="271" t="s">
        <v>5</v>
      </c>
      <c r="G10" s="14"/>
      <c r="H10" s="16"/>
      <c r="J10" s="14"/>
      <c r="K10" s="14"/>
      <c r="L10" s="14"/>
    </row>
    <row r="11" spans="2:12" ht="13.5" customHeight="1" x14ac:dyDescent="0.4">
      <c r="B11" s="272" t="s">
        <v>178</v>
      </c>
      <c r="C11" s="269">
        <v>2273231</v>
      </c>
      <c r="D11" s="270">
        <v>2249407</v>
      </c>
      <c r="E11" s="271" t="s">
        <v>5</v>
      </c>
      <c r="G11" s="14"/>
      <c r="H11" s="16"/>
      <c r="I11" s="16"/>
      <c r="J11" s="14"/>
      <c r="K11" s="14"/>
      <c r="L11" s="14"/>
    </row>
    <row r="12" spans="2:12" x14ac:dyDescent="0.4">
      <c r="B12" s="265" t="s">
        <v>53</v>
      </c>
      <c r="C12" s="269">
        <v>10521000</v>
      </c>
      <c r="D12" s="270">
        <v>10521000</v>
      </c>
      <c r="E12" s="271" t="s">
        <v>5</v>
      </c>
      <c r="G12" s="14"/>
      <c r="H12" s="16"/>
      <c r="I12" s="16"/>
      <c r="J12" s="14"/>
      <c r="K12" s="14"/>
    </row>
    <row r="13" spans="2:12" x14ac:dyDescent="0.4">
      <c r="B13" s="273" t="s">
        <v>16</v>
      </c>
      <c r="C13" s="274">
        <f>SUM(C9:C12)</f>
        <v>32018231</v>
      </c>
      <c r="D13" s="275">
        <f>SUM(D9:D12)</f>
        <v>35947407</v>
      </c>
      <c r="E13" s="271"/>
    </row>
    <row r="14" spans="2:12" x14ac:dyDescent="0.4">
      <c r="C14" s="276"/>
      <c r="D14" s="277"/>
      <c r="E14" s="278"/>
    </row>
    <row r="15" spans="2:12" x14ac:dyDescent="0.4">
      <c r="B15" s="279" t="s">
        <v>1</v>
      </c>
      <c r="C15" s="280"/>
      <c r="D15" s="281"/>
      <c r="E15" s="282"/>
    </row>
    <row r="16" spans="2:12" ht="12.75" customHeight="1" x14ac:dyDescent="0.4">
      <c r="B16" s="283" t="s">
        <v>38</v>
      </c>
      <c r="C16" s="284">
        <v>18613</v>
      </c>
      <c r="D16" s="270">
        <v>18613</v>
      </c>
      <c r="E16" s="271"/>
    </row>
    <row r="17" spans="2:8" ht="12.75" customHeight="1" x14ac:dyDescent="0.4">
      <c r="B17" s="283" t="s">
        <v>34</v>
      </c>
      <c r="C17" s="280">
        <v>6058</v>
      </c>
      <c r="D17" s="270">
        <v>6058</v>
      </c>
      <c r="E17" s="271"/>
    </row>
    <row r="18" spans="2:8" ht="12.75" customHeight="1" x14ac:dyDescent="0.4">
      <c r="B18" s="283" t="s">
        <v>35</v>
      </c>
      <c r="C18" s="280">
        <v>-4686</v>
      </c>
      <c r="D18" s="285">
        <v>-4686</v>
      </c>
      <c r="E18" s="271"/>
    </row>
    <row r="19" spans="2:8" ht="12.75" customHeight="1" x14ac:dyDescent="0.4">
      <c r="B19" s="283" t="s">
        <v>36</v>
      </c>
      <c r="C19" s="280">
        <v>-610</v>
      </c>
      <c r="D19" s="285">
        <v>-610</v>
      </c>
      <c r="E19" s="271"/>
      <c r="G19" s="14"/>
    </row>
    <row r="20" spans="2:8" ht="14.25" customHeight="1" x14ac:dyDescent="0.4">
      <c r="B20" s="273" t="s">
        <v>16</v>
      </c>
      <c r="C20" s="286">
        <f>+SUM(C16:C19)</f>
        <v>19375</v>
      </c>
      <c r="D20" s="275">
        <f>SUM(D16:D19)</f>
        <v>19375</v>
      </c>
      <c r="E20" s="287"/>
    </row>
    <row r="21" spans="2:8" x14ac:dyDescent="0.4">
      <c r="B21" s="288"/>
      <c r="C21" s="289"/>
      <c r="D21" s="277"/>
      <c r="E21" s="278"/>
    </row>
    <row r="22" spans="2:8" x14ac:dyDescent="0.4">
      <c r="B22" s="279" t="s">
        <v>179</v>
      </c>
      <c r="C22" s="290"/>
      <c r="D22" s="281"/>
      <c r="E22" s="282"/>
    </row>
    <row r="23" spans="2:8" x14ac:dyDescent="0.4">
      <c r="B23" s="283" t="s">
        <v>2</v>
      </c>
      <c r="C23" s="280">
        <v>-61811</v>
      </c>
      <c r="D23" s="291">
        <v>-61811</v>
      </c>
      <c r="E23" s="271"/>
    </row>
    <row r="24" spans="2:8" ht="12.75" customHeight="1" x14ac:dyDescent="0.4">
      <c r="B24" s="283" t="s">
        <v>8</v>
      </c>
      <c r="C24" s="280">
        <v>783405.23300000001</v>
      </c>
      <c r="D24" s="285">
        <v>783405.23300000001</v>
      </c>
      <c r="E24" s="271" t="s">
        <v>5</v>
      </c>
    </row>
    <row r="25" spans="2:8" ht="12.75" customHeight="1" x14ac:dyDescent="0.4">
      <c r="B25" s="265" t="s">
        <v>183</v>
      </c>
      <c r="C25" s="292">
        <v>31770</v>
      </c>
      <c r="D25" s="285">
        <v>31773</v>
      </c>
      <c r="E25" s="271" t="s">
        <v>5</v>
      </c>
    </row>
    <row r="26" spans="2:8" ht="14.65" x14ac:dyDescent="0.4">
      <c r="B26" s="283" t="s">
        <v>184</v>
      </c>
      <c r="C26" s="280">
        <v>-768281</v>
      </c>
      <c r="D26" s="291">
        <v>-768281</v>
      </c>
      <c r="E26" s="271" t="s">
        <v>5</v>
      </c>
      <c r="G26" s="14"/>
    </row>
    <row r="27" spans="2:8" ht="12.75" customHeight="1" x14ac:dyDescent="0.4">
      <c r="B27" s="293" t="s">
        <v>16</v>
      </c>
      <c r="C27" s="294">
        <f>SUM(C23:C26)</f>
        <v>-14916.766999999993</v>
      </c>
      <c r="D27" s="295">
        <f>SUM(D23:D26)</f>
        <v>-14913.766999999993</v>
      </c>
      <c r="E27" s="271"/>
    </row>
    <row r="28" spans="2:8" ht="12.75" customHeight="1" x14ac:dyDescent="0.4">
      <c r="B28" s="296"/>
      <c r="C28" s="276"/>
      <c r="D28" s="297"/>
      <c r="E28" s="298"/>
      <c r="G28" s="299"/>
      <c r="H28" s="299"/>
    </row>
    <row r="29" spans="2:8" ht="12.75" customHeight="1" x14ac:dyDescent="0.4">
      <c r="B29" s="300" t="s">
        <v>130</v>
      </c>
      <c r="C29" s="292"/>
      <c r="D29" s="297"/>
      <c r="E29" s="282"/>
      <c r="G29" s="301"/>
    </row>
    <row r="30" spans="2:8" ht="12.75" customHeight="1" x14ac:dyDescent="0.4">
      <c r="B30" s="283" t="s">
        <v>185</v>
      </c>
      <c r="C30" s="292">
        <v>-285275</v>
      </c>
      <c r="D30" s="302">
        <v>-285275</v>
      </c>
      <c r="E30" s="271"/>
      <c r="G30" s="14"/>
    </row>
    <row r="31" spans="2:8" ht="12.75" customHeight="1" x14ac:dyDescent="0.4">
      <c r="B31" s="283" t="s">
        <v>186</v>
      </c>
      <c r="C31" s="292">
        <v>-1039484</v>
      </c>
      <c r="D31" s="302">
        <v>-306566</v>
      </c>
      <c r="E31" s="271" t="s">
        <v>5</v>
      </c>
    </row>
    <row r="32" spans="2:8" ht="12.75" customHeight="1" x14ac:dyDescent="0.4">
      <c r="B32" s="303" t="s">
        <v>16</v>
      </c>
      <c r="C32" s="294">
        <f>SUM(C30:C31)</f>
        <v>-1324759</v>
      </c>
      <c r="D32" s="295">
        <f>SUM(D30:D31)</f>
        <v>-591841</v>
      </c>
      <c r="E32" s="271"/>
      <c r="G32" s="299"/>
    </row>
    <row r="33" spans="1:7" ht="12.75" customHeight="1" x14ac:dyDescent="0.4">
      <c r="B33" s="304"/>
      <c r="C33" s="305"/>
      <c r="D33" s="306"/>
      <c r="E33" s="298"/>
      <c r="G33" s="307"/>
    </row>
    <row r="34" spans="1:7" ht="11.25" customHeight="1" x14ac:dyDescent="0.4">
      <c r="B34" s="300" t="s">
        <v>91</v>
      </c>
      <c r="C34" s="292"/>
      <c r="D34" s="297"/>
      <c r="E34" s="282"/>
    </row>
    <row r="35" spans="1:7" ht="11.25" customHeight="1" x14ac:dyDescent="0.4">
      <c r="B35" s="283" t="s">
        <v>180</v>
      </c>
      <c r="C35" s="308">
        <v>7357</v>
      </c>
      <c r="D35" s="309">
        <v>7357</v>
      </c>
      <c r="E35" s="271"/>
      <c r="G35" s="14"/>
    </row>
    <row r="36" spans="1:7" ht="11.25" customHeight="1" x14ac:dyDescent="0.4">
      <c r="B36" s="303" t="s">
        <v>16</v>
      </c>
      <c r="C36" s="274">
        <f>+SUM(C35)</f>
        <v>7357</v>
      </c>
      <c r="D36" s="275">
        <f>SUM(D35)</f>
        <v>7357</v>
      </c>
      <c r="E36" s="271"/>
    </row>
    <row r="37" spans="1:7" ht="28.15" customHeight="1" x14ac:dyDescent="0.4">
      <c r="B37" s="318" t="s">
        <v>182</v>
      </c>
      <c r="C37" s="317">
        <f>+C13+C20+C27+C32+C36</f>
        <v>30705287.232999999</v>
      </c>
      <c r="D37" s="275">
        <f>+D13+D20+D27+D32+D36</f>
        <v>35367384.233000003</v>
      </c>
      <c r="E37" s="298"/>
    </row>
    <row r="38" spans="1:7" ht="21" customHeight="1" x14ac:dyDescent="0.4">
      <c r="A38" s="8"/>
      <c r="B38" s="310" t="s">
        <v>187</v>
      </c>
      <c r="C38" s="311">
        <f>C13+C20+C27+C32+C36-C31</f>
        <v>31744771.232999999</v>
      </c>
      <c r="D38" s="275"/>
      <c r="E38" s="282"/>
      <c r="F38" s="8"/>
      <c r="G38" s="14"/>
    </row>
    <row r="39" spans="1:7" x14ac:dyDescent="0.4">
      <c r="A39" s="8"/>
      <c r="B39" s="36"/>
      <c r="C39" s="37"/>
      <c r="D39" s="12"/>
      <c r="E39" s="35"/>
      <c r="F39" s="8"/>
    </row>
    <row r="40" spans="1:7" x14ac:dyDescent="0.4">
      <c r="A40" s="8"/>
      <c r="B40" s="36"/>
      <c r="C40" s="37"/>
      <c r="D40" s="12"/>
      <c r="E40" s="35"/>
      <c r="F40" s="8"/>
    </row>
    <row r="41" spans="1:7" x14ac:dyDescent="0.4">
      <c r="A41" s="38" t="s">
        <v>19</v>
      </c>
      <c r="B41" s="39" t="s">
        <v>22</v>
      </c>
      <c r="C41" s="9"/>
      <c r="D41" s="9"/>
      <c r="E41" s="40"/>
      <c r="F41" s="41"/>
      <c r="G41" s="14" t="s">
        <v>12</v>
      </c>
    </row>
    <row r="42" spans="1:7" x14ac:dyDescent="0.4">
      <c r="A42" s="38" t="s">
        <v>20</v>
      </c>
      <c r="B42" s="39" t="s">
        <v>126</v>
      </c>
      <c r="C42" s="9"/>
      <c r="D42" s="9"/>
      <c r="E42" s="40"/>
      <c r="F42" s="38"/>
      <c r="G42" s="14"/>
    </row>
    <row r="43" spans="1:7" x14ac:dyDescent="0.4">
      <c r="A43" s="38" t="s">
        <v>21</v>
      </c>
      <c r="B43" s="39" t="s">
        <v>101</v>
      </c>
      <c r="C43" s="9"/>
      <c r="D43" s="9"/>
      <c r="E43" s="40"/>
      <c r="F43" s="38"/>
      <c r="G43" s="14"/>
    </row>
    <row r="44" spans="1:7" x14ac:dyDescent="0.4">
      <c r="A44" s="38" t="s">
        <v>92</v>
      </c>
      <c r="B44" s="39" t="s">
        <v>100</v>
      </c>
      <c r="C44" s="9"/>
      <c r="D44" s="9"/>
      <c r="E44" s="40"/>
      <c r="F44" s="38"/>
      <c r="G44" s="14"/>
    </row>
    <row r="45" spans="1:7" x14ac:dyDescent="0.4">
      <c r="A45" s="38" t="s">
        <v>93</v>
      </c>
      <c r="B45" s="39" t="s">
        <v>128</v>
      </c>
      <c r="C45" s="9"/>
      <c r="D45" s="9"/>
      <c r="E45" s="40"/>
      <c r="F45" s="38"/>
      <c r="G45" s="14"/>
    </row>
    <row r="46" spans="1:7" x14ac:dyDescent="0.4">
      <c r="A46" s="38" t="s">
        <v>102</v>
      </c>
      <c r="B46" s="39" t="s">
        <v>127</v>
      </c>
      <c r="C46" s="9"/>
      <c r="D46" s="9"/>
      <c r="E46" s="9"/>
      <c r="F46" s="38"/>
    </row>
    <row r="47" spans="1:7" x14ac:dyDescent="0.4">
      <c r="G47" s="14"/>
    </row>
    <row r="48" spans="1:7" x14ac:dyDescent="0.4">
      <c r="A48" s="14"/>
      <c r="F48" s="14"/>
      <c r="G48" s="14"/>
    </row>
    <row r="49" spans="1:10" x14ac:dyDescent="0.4">
      <c r="A49" s="14"/>
      <c r="B49" s="14"/>
      <c r="C49" s="14"/>
      <c r="D49" s="14"/>
      <c r="E49" s="14"/>
      <c r="F49" s="14"/>
      <c r="G49" s="14"/>
    </row>
    <row r="50" spans="1:10" x14ac:dyDescent="0.4">
      <c r="A50" s="14"/>
      <c r="F50" s="14"/>
      <c r="G50" s="14"/>
    </row>
    <row r="51" spans="1:10" x14ac:dyDescent="0.4">
      <c r="A51" s="14"/>
      <c r="B51" s="14"/>
      <c r="C51" s="14"/>
      <c r="D51" s="14"/>
      <c r="E51" s="14"/>
      <c r="F51" s="14"/>
      <c r="G51" s="14"/>
    </row>
    <row r="52" spans="1:10" x14ac:dyDescent="0.4">
      <c r="A52" s="14"/>
      <c r="B52" s="39"/>
      <c r="F52" s="14"/>
      <c r="G52" s="14"/>
    </row>
    <row r="53" spans="1:10" x14ac:dyDescent="0.4">
      <c r="A53" s="14"/>
      <c r="B53" s="39"/>
      <c r="F53" s="14"/>
      <c r="G53" s="14"/>
      <c r="H53" s="14"/>
      <c r="I53" s="14"/>
      <c r="J53" s="14"/>
    </row>
    <row r="54" spans="1:10" x14ac:dyDescent="0.4">
      <c r="A54" s="14"/>
      <c r="B54" s="42"/>
      <c r="C54" s="14"/>
      <c r="D54" s="14"/>
      <c r="E54" s="14"/>
      <c r="F54" s="14"/>
      <c r="G54" s="14"/>
    </row>
    <row r="55" spans="1:10" x14ac:dyDescent="0.4">
      <c r="A55" s="14"/>
      <c r="B55" s="14"/>
      <c r="C55" s="14"/>
      <c r="D55" s="14"/>
      <c r="E55" s="14"/>
      <c r="F55" s="14"/>
      <c r="G55" s="14"/>
    </row>
    <row r="56" spans="1:10" x14ac:dyDescent="0.4">
      <c r="A56" s="14"/>
      <c r="B56" s="14"/>
      <c r="C56" s="14"/>
      <c r="D56" s="14"/>
      <c r="E56" s="14"/>
      <c r="F56" s="14"/>
      <c r="G56" s="14"/>
    </row>
  </sheetData>
  <sheetProtection algorithmName="SHA-512" hashValue="VQ5tTKy3vPRl3eJFZv9pUanMjTVOLDYmkp8ngmB+Exg7zo080Uw9E+Ld1EBCIOV22BKliBWYed8S53mnBxh8FA==" saltValue="SozsZQhyyvSNqQIund/jOw==" spinCount="100000" sheet="1" objects="1" scenarios="1" sort="0" autoFilter="0" pivotTables="0"/>
  <sortState ref="B9:E12">
    <sortCondition ref="B9:B12"/>
  </sortState>
  <mergeCells count="3">
    <mergeCell ref="C4:D5"/>
    <mergeCell ref="B2:E2"/>
    <mergeCell ref="B1:E1"/>
  </mergeCell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 alignWithMargins="0">
    <oddFooter>&amp;C&amp;"+,Regular"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J57"/>
  <sheetViews>
    <sheetView showGridLines="0" zoomScaleNormal="100" zoomScaleSheetLayoutView="100" workbookViewId="0">
      <selection sqref="A1:G1"/>
    </sheetView>
  </sheetViews>
  <sheetFormatPr defaultColWidth="9.1328125" defaultRowHeight="13.15" x14ac:dyDescent="0.4"/>
  <cols>
    <col min="1" max="1" width="3.265625" style="5" customWidth="1"/>
    <col min="2" max="2" width="32.1328125" style="5" customWidth="1"/>
    <col min="3" max="7" width="12.73046875" style="5" customWidth="1"/>
    <col min="8" max="8" width="3.265625" style="5" customWidth="1"/>
    <col min="9" max="9" width="16.3984375" style="5" customWidth="1"/>
    <col min="10" max="10" width="13.265625" style="5" customWidth="1"/>
    <col min="11" max="16384" width="9.1328125" style="5"/>
  </cols>
  <sheetData>
    <row r="1" spans="1:10" ht="20.100000000000001" customHeight="1" x14ac:dyDescent="0.55000000000000004">
      <c r="A1" s="321" t="s">
        <v>59</v>
      </c>
      <c r="B1" s="321"/>
      <c r="C1" s="321"/>
      <c r="D1" s="321"/>
      <c r="E1" s="321"/>
      <c r="F1" s="321"/>
      <c r="G1" s="321"/>
    </row>
    <row r="2" spans="1:10" ht="20.25" customHeight="1" x14ac:dyDescent="0.5">
      <c r="A2" s="9"/>
      <c r="B2" s="320" t="s">
        <v>103</v>
      </c>
      <c r="C2" s="320"/>
      <c r="D2" s="320"/>
      <c r="E2" s="320"/>
      <c r="F2" s="320"/>
      <c r="G2" s="320"/>
      <c r="H2" s="9"/>
    </row>
    <row r="3" spans="1:10" ht="17.25" customHeight="1" x14ac:dyDescent="0.4">
      <c r="A3" s="9"/>
      <c r="C3" s="322" t="s">
        <v>90</v>
      </c>
      <c r="D3" s="322"/>
      <c r="E3" s="322" t="s">
        <v>136</v>
      </c>
      <c r="F3" s="322"/>
      <c r="G3" s="9"/>
      <c r="H3" s="9"/>
    </row>
    <row r="4" spans="1:10" ht="15" customHeight="1" x14ac:dyDescent="0.4">
      <c r="A4" s="9"/>
      <c r="B4" s="10" t="s">
        <v>157</v>
      </c>
      <c r="C4" s="43"/>
      <c r="D4" s="43"/>
      <c r="E4" s="43"/>
      <c r="F4" s="43"/>
      <c r="G4" s="9"/>
      <c r="H4" s="9"/>
    </row>
    <row r="5" spans="1:10" ht="13.5" x14ac:dyDescent="0.4">
      <c r="A5" s="9"/>
      <c r="B5" s="11" t="s">
        <v>3</v>
      </c>
      <c r="C5" s="235" t="s">
        <v>10</v>
      </c>
      <c r="D5" s="11" t="s">
        <v>4</v>
      </c>
      <c r="E5" s="235" t="s">
        <v>158</v>
      </c>
      <c r="F5" s="11" t="s">
        <v>159</v>
      </c>
      <c r="G5" s="11" t="s">
        <v>87</v>
      </c>
      <c r="H5" s="9"/>
    </row>
    <row r="6" spans="1:10" ht="6.75" customHeight="1" x14ac:dyDescent="0.4">
      <c r="A6" s="9"/>
      <c r="B6" s="9"/>
      <c r="C6" s="236"/>
      <c r="D6" s="9"/>
      <c r="E6" s="236"/>
      <c r="F6" s="9"/>
      <c r="G6" s="9"/>
      <c r="H6" s="9"/>
    </row>
    <row r="7" spans="1:10" x14ac:dyDescent="0.4">
      <c r="A7" s="9"/>
      <c r="B7" s="20" t="s">
        <v>0</v>
      </c>
      <c r="C7" s="237"/>
      <c r="D7" s="12"/>
      <c r="E7" s="237"/>
      <c r="F7" s="44"/>
      <c r="G7" s="44"/>
      <c r="H7" s="9"/>
    </row>
    <row r="8" spans="1:10" x14ac:dyDescent="0.4">
      <c r="A8" s="9"/>
      <c r="B8" s="23" t="s">
        <v>43</v>
      </c>
      <c r="C8" s="246">
        <v>1172706000</v>
      </c>
      <c r="D8" s="45">
        <v>1151072000</v>
      </c>
      <c r="E8" s="246">
        <v>197845000</v>
      </c>
      <c r="F8" s="29">
        <v>197671000</v>
      </c>
      <c r="G8" s="15" t="s">
        <v>5</v>
      </c>
      <c r="H8" s="9"/>
    </row>
    <row r="9" spans="1:10" x14ac:dyDescent="0.4">
      <c r="A9" s="9"/>
      <c r="B9" s="23" t="s">
        <v>11</v>
      </c>
      <c r="C9" s="246">
        <v>1344191000</v>
      </c>
      <c r="D9" s="45">
        <v>1344394000</v>
      </c>
      <c r="E9" s="246">
        <v>186204000</v>
      </c>
      <c r="F9" s="29">
        <v>182693000</v>
      </c>
      <c r="G9" s="15" t="s">
        <v>5</v>
      </c>
      <c r="H9" s="9"/>
    </row>
    <row r="10" spans="1:10" x14ac:dyDescent="0.4">
      <c r="A10" s="9"/>
      <c r="B10" s="17" t="s">
        <v>154</v>
      </c>
      <c r="C10" s="246">
        <v>123195821</v>
      </c>
      <c r="D10" s="45">
        <v>122736989</v>
      </c>
      <c r="E10" s="246">
        <v>19208001</v>
      </c>
      <c r="F10" s="29">
        <v>19181465</v>
      </c>
      <c r="G10" s="15" t="s">
        <v>5</v>
      </c>
      <c r="H10" s="9"/>
      <c r="J10" s="46"/>
    </row>
    <row r="11" spans="1:10" x14ac:dyDescent="0.4">
      <c r="A11" s="9"/>
      <c r="B11" s="23" t="s">
        <v>44</v>
      </c>
      <c r="C11" s="246">
        <v>1564177000</v>
      </c>
      <c r="D11" s="45">
        <v>1564496000</v>
      </c>
      <c r="E11" s="246">
        <v>258255000</v>
      </c>
      <c r="F11" s="29">
        <v>258255000</v>
      </c>
      <c r="G11" s="15" t="s">
        <v>5</v>
      </c>
      <c r="H11" s="9"/>
    </row>
    <row r="12" spans="1:10" x14ac:dyDescent="0.4">
      <c r="A12" s="9"/>
      <c r="B12" s="30" t="s">
        <v>16</v>
      </c>
      <c r="C12" s="241">
        <f>SUM(C8:C11)</f>
        <v>4204269821</v>
      </c>
      <c r="D12" s="47">
        <f>SUM(D8:D11)</f>
        <v>4182698989</v>
      </c>
      <c r="E12" s="241">
        <f>SUM(E8:E11)</f>
        <v>661512001</v>
      </c>
      <c r="F12" s="48">
        <f>SUM(F8:F11)</f>
        <v>657800465</v>
      </c>
      <c r="G12" s="25"/>
      <c r="H12" s="9"/>
      <c r="J12" s="5" t="s">
        <v>12</v>
      </c>
    </row>
    <row r="13" spans="1:10" ht="6" customHeight="1" x14ac:dyDescent="0.4">
      <c r="A13" s="9"/>
      <c r="B13" s="9"/>
      <c r="C13" s="238"/>
      <c r="D13" s="34"/>
      <c r="E13" s="238"/>
      <c r="F13" s="18"/>
      <c r="G13" s="19"/>
      <c r="H13" s="9"/>
    </row>
    <row r="14" spans="1:10" x14ac:dyDescent="0.4">
      <c r="A14" s="9"/>
      <c r="B14" s="20" t="s">
        <v>1</v>
      </c>
      <c r="C14" s="243"/>
      <c r="D14" s="12"/>
      <c r="E14" s="245"/>
      <c r="F14" s="24"/>
      <c r="G14" s="44"/>
      <c r="H14" s="9"/>
    </row>
    <row r="15" spans="1:10" ht="12.75" customHeight="1" x14ac:dyDescent="0.4">
      <c r="A15" s="9"/>
      <c r="B15" s="23" t="s">
        <v>160</v>
      </c>
      <c r="C15" s="240">
        <v>7532387</v>
      </c>
      <c r="D15" s="45">
        <v>7532387</v>
      </c>
      <c r="E15" s="240">
        <v>940653</v>
      </c>
      <c r="F15" s="49">
        <v>940653</v>
      </c>
      <c r="G15" s="22"/>
      <c r="H15" s="9"/>
    </row>
    <row r="16" spans="1:10" ht="12.75" customHeight="1" x14ac:dyDescent="0.4">
      <c r="A16" s="9"/>
      <c r="B16" s="23" t="s">
        <v>34</v>
      </c>
      <c r="C16" s="240">
        <v>6162931</v>
      </c>
      <c r="D16" s="45">
        <v>6162931</v>
      </c>
      <c r="E16" s="240">
        <v>482608</v>
      </c>
      <c r="F16" s="49">
        <v>482608</v>
      </c>
      <c r="G16" s="22"/>
      <c r="H16" s="9"/>
    </row>
    <row r="17" spans="1:9" ht="12.75" customHeight="1" x14ac:dyDescent="0.4">
      <c r="A17" s="9"/>
      <c r="B17" s="23" t="s">
        <v>35</v>
      </c>
      <c r="C17" s="240">
        <v>5006579</v>
      </c>
      <c r="D17" s="45">
        <v>5006579</v>
      </c>
      <c r="E17" s="240">
        <v>404792</v>
      </c>
      <c r="F17" s="49">
        <v>404792</v>
      </c>
      <c r="G17" s="25"/>
      <c r="H17" s="9"/>
    </row>
    <row r="18" spans="1:9" ht="12.75" customHeight="1" x14ac:dyDescent="0.4">
      <c r="A18" s="9"/>
      <c r="B18" s="23" t="s">
        <v>36</v>
      </c>
      <c r="C18" s="240">
        <v>9848244</v>
      </c>
      <c r="D18" s="45">
        <v>9848244</v>
      </c>
      <c r="E18" s="240">
        <v>978489</v>
      </c>
      <c r="F18" s="49">
        <v>978489</v>
      </c>
      <c r="G18" s="25"/>
      <c r="H18" s="9"/>
    </row>
    <row r="19" spans="1:9" x14ac:dyDescent="0.4">
      <c r="A19" s="9"/>
      <c r="B19" s="30" t="s">
        <v>16</v>
      </c>
      <c r="C19" s="241">
        <f>+SUM(C15:C18)</f>
        <v>28550141</v>
      </c>
      <c r="D19" s="47">
        <f>SUM(D15:D18)</f>
        <v>28550141</v>
      </c>
      <c r="E19" s="241">
        <f>+SUM(E15:E18)</f>
        <v>2806542</v>
      </c>
      <c r="F19" s="48">
        <f>SUM(F15:F18)</f>
        <v>2806542</v>
      </c>
      <c r="G19" s="25"/>
      <c r="H19" s="9"/>
    </row>
    <row r="20" spans="1:9" x14ac:dyDescent="0.4">
      <c r="A20" s="9"/>
      <c r="B20" s="9"/>
      <c r="C20" s="238"/>
      <c r="D20" s="34"/>
      <c r="E20" s="238"/>
      <c r="F20" s="18"/>
      <c r="G20" s="19"/>
      <c r="H20" s="9"/>
    </row>
    <row r="21" spans="1:9" x14ac:dyDescent="0.4">
      <c r="A21" s="9"/>
      <c r="B21" s="9"/>
      <c r="C21" s="245"/>
      <c r="D21" s="34"/>
      <c r="E21" s="245"/>
      <c r="F21" s="18"/>
      <c r="G21" s="19"/>
      <c r="H21" s="9"/>
    </row>
    <row r="22" spans="1:9" x14ac:dyDescent="0.4">
      <c r="A22" s="9"/>
      <c r="B22" s="20" t="s">
        <v>155</v>
      </c>
      <c r="C22" s="243"/>
      <c r="D22" s="12"/>
      <c r="E22" s="245"/>
      <c r="F22" s="24"/>
      <c r="G22" s="44"/>
      <c r="H22" s="9"/>
    </row>
    <row r="23" spans="1:9" ht="12.75" customHeight="1" x14ac:dyDescent="0.4">
      <c r="A23" s="9"/>
      <c r="B23" s="23" t="s">
        <v>2</v>
      </c>
      <c r="C23" s="240">
        <v>20284952</v>
      </c>
      <c r="D23" s="45">
        <v>20284952</v>
      </c>
      <c r="E23" s="240">
        <v>3154284</v>
      </c>
      <c r="F23" s="29">
        <v>3154284</v>
      </c>
      <c r="G23" s="15"/>
      <c r="H23" s="9"/>
    </row>
    <row r="24" spans="1:9" ht="14.25" customHeight="1" x14ac:dyDescent="0.4">
      <c r="A24" s="9"/>
      <c r="B24" s="23" t="s">
        <v>8</v>
      </c>
      <c r="C24" s="240">
        <v>143593311</v>
      </c>
      <c r="D24" s="45">
        <v>143593311</v>
      </c>
      <c r="E24" s="240">
        <v>19061803</v>
      </c>
      <c r="F24" s="29">
        <v>19061803</v>
      </c>
      <c r="G24" s="15" t="s">
        <v>5</v>
      </c>
      <c r="H24" s="9"/>
    </row>
    <row r="25" spans="1:9" ht="15" customHeight="1" x14ac:dyDescent="0.4">
      <c r="A25" s="9"/>
      <c r="B25" s="13" t="s">
        <v>57</v>
      </c>
      <c r="C25" s="246">
        <v>46838070</v>
      </c>
      <c r="D25" s="45">
        <v>48046377</v>
      </c>
      <c r="E25" s="246">
        <v>11879121</v>
      </c>
      <c r="F25" s="29">
        <v>11879125</v>
      </c>
      <c r="G25" s="15" t="s">
        <v>5</v>
      </c>
      <c r="H25" s="9"/>
      <c r="I25" s="14"/>
    </row>
    <row r="26" spans="1:9" x14ac:dyDescent="0.4">
      <c r="A26" s="9"/>
      <c r="B26" s="23" t="s">
        <v>114</v>
      </c>
      <c r="C26" s="240">
        <v>17204769</v>
      </c>
      <c r="D26" s="45">
        <v>17204769</v>
      </c>
      <c r="E26" s="240">
        <v>3622107</v>
      </c>
      <c r="F26" s="29">
        <v>3622107</v>
      </c>
      <c r="G26" s="15" t="s">
        <v>5</v>
      </c>
      <c r="H26" s="9"/>
      <c r="I26" s="14"/>
    </row>
    <row r="27" spans="1:9" ht="13.15" customHeight="1" x14ac:dyDescent="0.4">
      <c r="A27" s="9"/>
      <c r="B27" s="30" t="s">
        <v>16</v>
      </c>
      <c r="C27" s="241">
        <f>SUM(C23:C26)</f>
        <v>227921102</v>
      </c>
      <c r="D27" s="47">
        <f>SUM(D23:D26)</f>
        <v>229129409</v>
      </c>
      <c r="E27" s="241">
        <f>SUM(E23:E26)</f>
        <v>37717315</v>
      </c>
      <c r="F27" s="48">
        <f>SUM(F23:F26)</f>
        <v>37717319</v>
      </c>
      <c r="G27" s="50"/>
      <c r="H27" s="9"/>
    </row>
    <row r="28" spans="1:9" ht="13.15" customHeight="1" x14ac:dyDescent="0.4">
      <c r="A28" s="9"/>
      <c r="B28" s="9"/>
      <c r="C28" s="238"/>
      <c r="D28" s="34"/>
      <c r="E28" s="238"/>
      <c r="F28" s="18"/>
      <c r="G28" s="19"/>
      <c r="H28" s="9"/>
    </row>
    <row r="29" spans="1:9" ht="13.15" customHeight="1" x14ac:dyDescent="0.4">
      <c r="A29" s="9"/>
      <c r="B29" s="9"/>
      <c r="C29" s="245"/>
      <c r="D29" s="34"/>
      <c r="E29" s="245"/>
      <c r="F29" s="18"/>
      <c r="G29" s="19"/>
      <c r="H29" s="9"/>
    </row>
    <row r="30" spans="1:9" ht="12.75" customHeight="1" x14ac:dyDescent="0.4">
      <c r="A30" s="8"/>
      <c r="B30" s="20" t="s">
        <v>130</v>
      </c>
      <c r="C30" s="243"/>
      <c r="D30" s="12"/>
      <c r="E30" s="243"/>
      <c r="F30" s="24"/>
      <c r="G30" s="44"/>
      <c r="H30" s="8"/>
    </row>
    <row r="31" spans="1:9" ht="12.75" customHeight="1" x14ac:dyDescent="0.4">
      <c r="A31" s="8"/>
      <c r="B31" s="23" t="s">
        <v>113</v>
      </c>
      <c r="C31" s="245">
        <v>5316689</v>
      </c>
      <c r="D31" s="45">
        <v>5320542</v>
      </c>
      <c r="E31" s="245">
        <v>1220463</v>
      </c>
      <c r="F31" s="29">
        <v>1220463</v>
      </c>
      <c r="G31" s="51"/>
      <c r="H31" s="8"/>
      <c r="I31" s="14"/>
    </row>
    <row r="32" spans="1:9" ht="12.75" customHeight="1" x14ac:dyDescent="0.4">
      <c r="A32" s="8"/>
      <c r="B32" s="23" t="s">
        <v>15</v>
      </c>
      <c r="C32" s="246">
        <v>26355222</v>
      </c>
      <c r="D32" s="45">
        <v>26056318</v>
      </c>
      <c r="E32" s="246">
        <v>7314583</v>
      </c>
      <c r="F32" s="29">
        <v>7314583</v>
      </c>
      <c r="G32" s="15" t="s">
        <v>5</v>
      </c>
      <c r="H32" s="8"/>
    </row>
    <row r="33" spans="1:9" ht="14.25" customHeight="1" x14ac:dyDescent="0.4">
      <c r="A33" s="8"/>
      <c r="B33" s="30" t="s">
        <v>16</v>
      </c>
      <c r="C33" s="241">
        <f>SUM(C31:C32)</f>
        <v>31671911</v>
      </c>
      <c r="D33" s="47">
        <f>SUM(D31:D32)</f>
        <v>31376860</v>
      </c>
      <c r="E33" s="241">
        <f>SUM(E31:E32)</f>
        <v>8535046</v>
      </c>
      <c r="F33" s="48">
        <f>SUM(F31:F32)</f>
        <v>8535046</v>
      </c>
      <c r="G33" s="51"/>
      <c r="H33" s="8"/>
    </row>
    <row r="34" spans="1:9" ht="12.75" customHeight="1" x14ac:dyDescent="0.4">
      <c r="A34" s="8"/>
      <c r="B34" s="9"/>
      <c r="C34" s="247"/>
      <c r="D34" s="34"/>
      <c r="E34" s="238"/>
      <c r="F34" s="18"/>
      <c r="G34" s="19"/>
      <c r="H34" s="8"/>
    </row>
    <row r="35" spans="1:9" ht="12.75" customHeight="1" x14ac:dyDescent="0.4">
      <c r="A35" s="8"/>
      <c r="B35" s="20" t="s">
        <v>91</v>
      </c>
      <c r="C35" s="243"/>
      <c r="D35" s="12"/>
      <c r="E35" s="243"/>
      <c r="F35" s="24"/>
      <c r="G35" s="44"/>
      <c r="H35" s="8"/>
    </row>
    <row r="36" spans="1:9" ht="12.75" customHeight="1" x14ac:dyDescent="0.4">
      <c r="A36" s="8"/>
      <c r="B36" s="23" t="s">
        <v>94</v>
      </c>
      <c r="C36" s="247">
        <v>83267</v>
      </c>
      <c r="D36" s="45">
        <v>83267</v>
      </c>
      <c r="E36" s="247">
        <v>54933</v>
      </c>
      <c r="F36" s="29">
        <v>54933</v>
      </c>
      <c r="G36" s="51"/>
      <c r="H36" s="8"/>
      <c r="I36" s="14"/>
    </row>
    <row r="37" spans="1:9" ht="12.75" customHeight="1" x14ac:dyDescent="0.4">
      <c r="A37" s="8"/>
      <c r="B37" s="30" t="s">
        <v>16</v>
      </c>
      <c r="C37" s="241">
        <f>SUM(C36)</f>
        <v>83267</v>
      </c>
      <c r="D37" s="47">
        <f>SUM(D36)</f>
        <v>83267</v>
      </c>
      <c r="E37" s="241">
        <f>SUM(E36)</f>
        <v>54933</v>
      </c>
      <c r="F37" s="48">
        <f>SUM(F36)</f>
        <v>54933</v>
      </c>
      <c r="G37" s="51"/>
      <c r="H37" s="8"/>
    </row>
    <row r="38" spans="1:9" ht="24.75" customHeight="1" x14ac:dyDescent="0.4">
      <c r="A38" s="8"/>
      <c r="B38" s="316" t="s">
        <v>182</v>
      </c>
      <c r="C38" s="248">
        <f>C12+C19+C27+C33+C35</f>
        <v>4492412975</v>
      </c>
      <c r="D38" s="312">
        <f t="shared" ref="D38:F38" si="0">D12+D19+D27+D33+D35</f>
        <v>4471755399</v>
      </c>
      <c r="E38" s="248">
        <f t="shared" si="0"/>
        <v>710570904</v>
      </c>
      <c r="F38" s="312">
        <f t="shared" si="0"/>
        <v>706859372</v>
      </c>
      <c r="G38" s="86"/>
      <c r="H38" s="8"/>
    </row>
    <row r="39" spans="1:9" ht="21.4" customHeight="1" x14ac:dyDescent="0.4">
      <c r="A39" s="9"/>
      <c r="B39" s="52" t="s">
        <v>161</v>
      </c>
      <c r="C39" s="248">
        <f>C12+C19+C27+C33+C37-C32</f>
        <v>4466141020</v>
      </c>
      <c r="D39"/>
      <c r="E39"/>
      <c r="F39"/>
      <c r="G39"/>
      <c r="H39" s="9"/>
      <c r="I39" s="14"/>
    </row>
    <row r="40" spans="1:9" x14ac:dyDescent="0.4">
      <c r="A40" s="9"/>
      <c r="C40" s="33"/>
      <c r="D40" s="37"/>
      <c r="E40" s="37"/>
      <c r="F40" s="37"/>
      <c r="G40" s="19"/>
      <c r="H40" s="9"/>
    </row>
    <row r="41" spans="1:9" x14ac:dyDescent="0.4">
      <c r="A41" s="9"/>
      <c r="B41" s="36"/>
      <c r="C41" s="37"/>
      <c r="D41" s="37"/>
      <c r="E41" s="37"/>
      <c r="F41" s="37"/>
      <c r="G41" s="19"/>
      <c r="H41" s="9"/>
    </row>
    <row r="42" spans="1:9" x14ac:dyDescent="0.4">
      <c r="A42" s="9"/>
      <c r="B42" s="36"/>
      <c r="C42" s="37"/>
      <c r="D42" s="37"/>
      <c r="E42" s="37"/>
      <c r="F42" s="37"/>
      <c r="G42" s="35"/>
      <c r="H42" s="9"/>
    </row>
    <row r="43" spans="1:9" ht="15" customHeight="1" x14ac:dyDescent="0.4">
      <c r="A43" s="33"/>
      <c r="B43" s="33"/>
      <c r="C43" s="33"/>
      <c r="D43" s="33"/>
      <c r="E43" s="33"/>
      <c r="F43" s="33"/>
      <c r="G43" s="33"/>
      <c r="H43" s="38"/>
    </row>
    <row r="44" spans="1:9" x14ac:dyDescent="0.4">
      <c r="A44" s="33"/>
      <c r="B44" s="33"/>
      <c r="C44" s="33"/>
      <c r="D44" s="33"/>
      <c r="E44" s="33"/>
      <c r="F44" s="33"/>
      <c r="G44" s="33"/>
      <c r="H44" s="38"/>
    </row>
    <row r="45" spans="1:9" x14ac:dyDescent="0.4">
      <c r="A45" s="33"/>
      <c r="B45" s="33"/>
      <c r="C45" s="33"/>
      <c r="D45" s="33"/>
      <c r="E45" s="33"/>
      <c r="F45" s="33"/>
      <c r="G45" s="33"/>
      <c r="H45" s="38"/>
    </row>
    <row r="46" spans="1:9" x14ac:dyDescent="0.4">
      <c r="A46" s="33"/>
      <c r="B46" s="33"/>
      <c r="C46" s="33"/>
      <c r="D46" s="33"/>
      <c r="E46" s="33"/>
      <c r="F46" s="33"/>
      <c r="G46" s="33"/>
      <c r="H46" s="38"/>
    </row>
    <row r="47" spans="1:9" x14ac:dyDescent="0.4">
      <c r="A47" s="33"/>
      <c r="B47" s="33"/>
      <c r="C47" s="33"/>
      <c r="D47" s="33"/>
      <c r="E47" s="33"/>
      <c r="F47" s="33"/>
      <c r="G47" s="33"/>
      <c r="H47" s="38"/>
    </row>
    <row r="48" spans="1:9" x14ac:dyDescent="0.4">
      <c r="A48" s="33"/>
      <c r="B48" s="33"/>
      <c r="C48" s="33"/>
      <c r="D48" s="33"/>
      <c r="E48" s="33"/>
      <c r="F48" s="33"/>
      <c r="G48" s="33"/>
      <c r="H48" s="38"/>
    </row>
    <row r="49" spans="1:8" x14ac:dyDescent="0.4">
      <c r="A49" s="33"/>
      <c r="B49" s="33"/>
      <c r="C49" s="33"/>
      <c r="D49" s="33"/>
      <c r="E49" s="33"/>
      <c r="F49" s="33"/>
      <c r="G49" s="33"/>
      <c r="H49" s="38"/>
    </row>
    <row r="53" spans="1:8" x14ac:dyDescent="0.4">
      <c r="C53" s="54"/>
      <c r="D53" s="54"/>
      <c r="E53" s="54"/>
      <c r="F53" s="54"/>
    </row>
    <row r="57" spans="1:8" x14ac:dyDescent="0.4">
      <c r="B57" s="55" t="s">
        <v>6</v>
      </c>
    </row>
  </sheetData>
  <sheetProtection algorithmName="SHA-512" hashValue="0UzJWNtMeFyL2ligheSo9H2EJMiDJTQBMsFIf6v6jrpO1T2VWZ4i5aG28YTl4tiWQZuj79WUp1SguEM+w3op1Q==" saltValue="d8cYBxBFsuxV+vWK3SICVw==" spinCount="100000" sheet="1" objects="1" scenarios="1" sort="0" autoFilter="0" pivotTables="0"/>
  <mergeCells count="4">
    <mergeCell ref="C3:D3"/>
    <mergeCell ref="E3:F3"/>
    <mergeCell ref="A1:G1"/>
    <mergeCell ref="B2:G2"/>
  </mergeCells>
  <printOptions horizontalCentered="1"/>
  <pageMargins left="0.19685039370078741" right="0.19685039370078741" top="0.59055118110236227" bottom="0.59055118110236227" header="0.39370078740157483" footer="0.39370078740157483"/>
  <pageSetup paperSize="9" orientation="portrait" r:id="rId1"/>
  <headerFooter alignWithMargins="0">
    <oddFooter>&amp;C&amp;"+,Regular" 3</oddFooter>
  </headerFooter>
  <ignoredErrors>
    <ignoredError sqref="D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K49"/>
  <sheetViews>
    <sheetView showGridLines="0" showWhiteSpace="0" zoomScaleNormal="100" zoomScaleSheetLayoutView="100" workbookViewId="0">
      <selection activeCell="B1" sqref="B1:H1"/>
    </sheetView>
  </sheetViews>
  <sheetFormatPr defaultColWidth="9.1328125" defaultRowHeight="13.15" x14ac:dyDescent="0.4"/>
  <cols>
    <col min="1" max="1" width="3.265625" style="5" customWidth="1"/>
    <col min="2" max="2" width="31.1328125" style="5" customWidth="1"/>
    <col min="3" max="3" width="12.73046875" style="16" customWidth="1"/>
    <col min="4" max="4" width="12.73046875" style="5" customWidth="1"/>
    <col min="5" max="5" width="11.86328125" style="5" customWidth="1"/>
    <col min="6" max="6" width="9.265625" style="5" customWidth="1"/>
    <col min="7" max="7" width="10.3984375" style="5" customWidth="1"/>
    <col min="8" max="8" width="12.73046875" style="5" customWidth="1"/>
    <col min="9" max="9" width="3.265625" style="5" customWidth="1"/>
    <col min="10" max="11" width="10.73046875" style="5" customWidth="1"/>
    <col min="12" max="16384" width="9.1328125" style="5"/>
  </cols>
  <sheetData>
    <row r="1" spans="1:11" ht="20.100000000000001" customHeight="1" x14ac:dyDescent="0.55000000000000004">
      <c r="B1" s="321" t="s">
        <v>59</v>
      </c>
      <c r="C1" s="321"/>
      <c r="D1" s="321"/>
      <c r="E1" s="321"/>
      <c r="F1" s="321"/>
      <c r="G1" s="321"/>
      <c r="H1" s="321"/>
      <c r="I1" s="56"/>
    </row>
    <row r="2" spans="1:11" ht="18" customHeight="1" x14ac:dyDescent="0.5">
      <c r="A2" s="8"/>
      <c r="B2" s="320" t="s">
        <v>103</v>
      </c>
      <c r="C2" s="320"/>
      <c r="D2" s="320"/>
      <c r="E2" s="320"/>
      <c r="F2" s="320"/>
      <c r="G2" s="320"/>
      <c r="H2" s="320"/>
      <c r="I2" s="8"/>
    </row>
    <row r="3" spans="1:11" ht="27.75" customHeight="1" x14ac:dyDescent="0.4">
      <c r="A3" s="8"/>
      <c r="B3" s="9"/>
      <c r="C3" s="323" t="s">
        <v>181</v>
      </c>
      <c r="D3" s="324" t="s">
        <v>46</v>
      </c>
      <c r="E3" s="324" t="s">
        <v>149</v>
      </c>
      <c r="F3" s="324" t="s">
        <v>49</v>
      </c>
      <c r="G3" s="324" t="s">
        <v>48</v>
      </c>
      <c r="H3" s="9"/>
      <c r="I3" s="8"/>
    </row>
    <row r="4" spans="1:11" ht="12" customHeight="1" x14ac:dyDescent="0.4">
      <c r="A4" s="8"/>
      <c r="B4" s="9"/>
      <c r="C4" s="323"/>
      <c r="D4" s="324"/>
      <c r="E4" s="324"/>
      <c r="F4" s="324"/>
      <c r="G4" s="324"/>
      <c r="H4" s="9"/>
      <c r="I4" s="8"/>
    </row>
    <row r="5" spans="1:11" ht="24.75" customHeight="1" x14ac:dyDescent="0.4">
      <c r="A5" s="8"/>
      <c r="B5" s="10" t="s">
        <v>146</v>
      </c>
      <c r="C5" s="323"/>
      <c r="D5" s="324"/>
      <c r="E5" s="324"/>
      <c r="F5" s="324"/>
      <c r="G5" s="324"/>
      <c r="H5" s="9"/>
      <c r="I5" s="8"/>
    </row>
    <row r="6" spans="1:11" ht="23.65" x14ac:dyDescent="0.4">
      <c r="A6" s="8"/>
      <c r="B6" s="11" t="s">
        <v>3</v>
      </c>
      <c r="C6" s="249" t="s">
        <v>88</v>
      </c>
      <c r="D6" s="43" t="s">
        <v>47</v>
      </c>
      <c r="E6" s="249" t="s">
        <v>88</v>
      </c>
      <c r="F6" s="11" t="s">
        <v>29</v>
      </c>
      <c r="G6" s="43" t="s">
        <v>47</v>
      </c>
      <c r="H6" s="11" t="s">
        <v>87</v>
      </c>
      <c r="I6" s="8"/>
    </row>
    <row r="7" spans="1:11" ht="13.15" customHeight="1" x14ac:dyDescent="0.4">
      <c r="A7" s="8"/>
      <c r="B7" s="9"/>
      <c r="C7" s="250"/>
      <c r="D7" s="35"/>
      <c r="E7" s="236"/>
      <c r="F7" s="9"/>
      <c r="G7" s="9"/>
      <c r="H7" s="57"/>
      <c r="I7" s="8"/>
    </row>
    <row r="8" spans="1:11" x14ac:dyDescent="0.4">
      <c r="A8" s="8"/>
      <c r="B8" s="20" t="s">
        <v>0</v>
      </c>
      <c r="C8" s="237"/>
      <c r="D8" s="12"/>
      <c r="E8" s="237"/>
      <c r="F8" s="12"/>
      <c r="G8" s="12"/>
      <c r="H8" s="58"/>
      <c r="I8" s="8"/>
    </row>
    <row r="9" spans="1:11" x14ac:dyDescent="0.4">
      <c r="A9" s="8"/>
      <c r="B9" s="59" t="s">
        <v>162</v>
      </c>
      <c r="C9" s="238">
        <v>201186000</v>
      </c>
      <c r="D9" s="45">
        <v>165960000</v>
      </c>
      <c r="E9" s="238">
        <v>745765000</v>
      </c>
      <c r="F9" s="60">
        <f>(C9/E9)*100</f>
        <v>26.977130865621206</v>
      </c>
      <c r="G9" s="60">
        <f t="shared" ref="G9:G12" si="0">(D9/E9)*100</f>
        <v>22.253658994455357</v>
      </c>
      <c r="H9" s="61" t="s">
        <v>5</v>
      </c>
      <c r="I9" s="8"/>
      <c r="J9" s="62"/>
      <c r="K9" s="62"/>
    </row>
    <row r="10" spans="1:11" ht="12.75" customHeight="1" x14ac:dyDescent="0.4">
      <c r="A10" s="8"/>
      <c r="B10" s="59" t="s">
        <v>11</v>
      </c>
      <c r="C10" s="238">
        <v>215063000</v>
      </c>
      <c r="D10" s="45">
        <v>187869000</v>
      </c>
      <c r="E10" s="238">
        <v>933521000</v>
      </c>
      <c r="F10" s="60">
        <f t="shared" ref="F10:F12" si="1">(C10/E10)*100</f>
        <v>23.037832035915638</v>
      </c>
      <c r="G10" s="63">
        <f>(D10/E10)*100</f>
        <v>20.124774911330327</v>
      </c>
      <c r="H10" s="61" t="s">
        <v>5</v>
      </c>
      <c r="I10" s="8"/>
    </row>
    <row r="11" spans="1:11" ht="12.75" customHeight="1" x14ac:dyDescent="0.4">
      <c r="A11" s="8"/>
      <c r="B11" s="17" t="s">
        <v>154</v>
      </c>
      <c r="C11" s="238">
        <v>16216919</v>
      </c>
      <c r="D11" s="45">
        <v>14432485</v>
      </c>
      <c r="E11" s="238">
        <v>57308746</v>
      </c>
      <c r="F11" s="60">
        <f t="shared" si="1"/>
        <v>28.297459169670191</v>
      </c>
      <c r="G11" s="63">
        <f>(D11/E11)*100</f>
        <v>25.183738970662521</v>
      </c>
      <c r="H11" s="61" t="s">
        <v>5</v>
      </c>
      <c r="I11" s="8"/>
    </row>
    <row r="12" spans="1:11" x14ac:dyDescent="0.4">
      <c r="A12" s="8"/>
      <c r="B12" s="59" t="s">
        <v>52</v>
      </c>
      <c r="C12" s="238">
        <v>281612000</v>
      </c>
      <c r="D12" s="45">
        <v>260246000</v>
      </c>
      <c r="E12" s="238">
        <v>1121599000</v>
      </c>
      <c r="F12" s="60">
        <f t="shared" si="1"/>
        <v>25.108082300358685</v>
      </c>
      <c r="G12" s="63">
        <f t="shared" si="0"/>
        <v>23.203123397934554</v>
      </c>
      <c r="H12" s="61" t="s">
        <v>5</v>
      </c>
      <c r="I12" s="8"/>
    </row>
    <row r="13" spans="1:11" x14ac:dyDescent="0.4">
      <c r="A13" s="8"/>
      <c r="B13" s="30" t="s">
        <v>16</v>
      </c>
      <c r="C13" s="241">
        <f>SUM(C9:C12)</f>
        <v>714077919</v>
      </c>
      <c r="D13" s="47">
        <f>SUM(D9:D12)</f>
        <v>628507485</v>
      </c>
      <c r="E13" s="241">
        <f>SUM(E9:E12)</f>
        <v>2858193746</v>
      </c>
      <c r="F13" s="64"/>
      <c r="G13" s="65"/>
      <c r="H13" s="61"/>
      <c r="I13" s="8"/>
    </row>
    <row r="14" spans="1:11" x14ac:dyDescent="0.4">
      <c r="A14" s="8"/>
      <c r="B14" s="9"/>
      <c r="C14" s="245"/>
      <c r="D14" s="12"/>
      <c r="E14" s="245"/>
      <c r="F14" s="66"/>
      <c r="G14" s="67"/>
      <c r="H14" s="68"/>
      <c r="I14" s="8"/>
    </row>
    <row r="15" spans="1:11" x14ac:dyDescent="0.4">
      <c r="A15" s="8"/>
      <c r="B15" s="20" t="s">
        <v>1</v>
      </c>
      <c r="C15" s="243"/>
      <c r="D15" s="12"/>
      <c r="E15" s="243"/>
      <c r="F15" s="69"/>
      <c r="G15" s="63"/>
      <c r="H15" s="22"/>
      <c r="I15" s="8" t="s">
        <v>12</v>
      </c>
    </row>
    <row r="16" spans="1:11" ht="12.75" customHeight="1" x14ac:dyDescent="0.4">
      <c r="A16" s="8"/>
      <c r="B16" s="70" t="s">
        <v>160</v>
      </c>
      <c r="C16" s="251">
        <v>846568</v>
      </c>
      <c r="D16" s="71">
        <v>846568</v>
      </c>
      <c r="E16" s="251">
        <v>3396050</v>
      </c>
      <c r="F16" s="69">
        <f t="shared" ref="F16" si="2">(C16/E16)*100</f>
        <v>24.928019316558945</v>
      </c>
      <c r="G16" s="69">
        <f>(D16/E16)*100</f>
        <v>24.928019316558945</v>
      </c>
      <c r="H16" s="72"/>
      <c r="I16" s="8"/>
    </row>
    <row r="17" spans="1:10" ht="12.75" customHeight="1" x14ac:dyDescent="0.4">
      <c r="A17" s="8"/>
      <c r="B17" s="73" t="s">
        <v>34</v>
      </c>
      <c r="C17" s="251">
        <v>527278</v>
      </c>
      <c r="D17" s="71">
        <v>403628</v>
      </c>
      <c r="E17" s="251">
        <f>229320/0.08</f>
        <v>2866500</v>
      </c>
      <c r="F17" s="69">
        <f t="shared" ref="F17" si="3">(C17/E17)*100</f>
        <v>18.394488051630908</v>
      </c>
      <c r="G17" s="69">
        <f t="shared" ref="G17" si="4">(D17/E17)*100</f>
        <v>14.080865166579452</v>
      </c>
      <c r="H17" s="74"/>
      <c r="I17" s="8"/>
    </row>
    <row r="18" spans="1:10" ht="12.75" customHeight="1" x14ac:dyDescent="0.4">
      <c r="A18" s="8"/>
      <c r="B18" s="59" t="s">
        <v>35</v>
      </c>
      <c r="C18" s="251">
        <v>359660</v>
      </c>
      <c r="D18" s="71">
        <v>359660</v>
      </c>
      <c r="E18" s="251">
        <v>1431990</v>
      </c>
      <c r="F18" s="69">
        <f>(C18/E18)*100</f>
        <v>25.116097179449575</v>
      </c>
      <c r="G18" s="69">
        <f>(D18/E18)*100</f>
        <v>25.116097179449575</v>
      </c>
      <c r="H18" s="74"/>
      <c r="I18" s="8"/>
    </row>
    <row r="19" spans="1:10" ht="12.75" customHeight="1" x14ac:dyDescent="0.4">
      <c r="A19" s="8"/>
      <c r="B19" s="59" t="s">
        <v>36</v>
      </c>
      <c r="C19" s="251">
        <v>962020</v>
      </c>
      <c r="D19" s="71">
        <f>962020-9503</f>
        <v>952517</v>
      </c>
      <c r="E19" s="251">
        <f>382043/0.08</f>
        <v>4775537.5</v>
      </c>
      <c r="F19" s="69">
        <f>(C19/E19)*100</f>
        <v>20.144748104270985</v>
      </c>
      <c r="G19" s="69">
        <f>(D19/E19)*100</f>
        <v>19.945754797234866</v>
      </c>
      <c r="H19" s="74"/>
      <c r="I19" s="8"/>
    </row>
    <row r="20" spans="1:10" x14ac:dyDescent="0.4">
      <c r="A20" s="8"/>
      <c r="B20" s="30" t="s">
        <v>16</v>
      </c>
      <c r="C20" s="241">
        <f>SUM(C16:C19)</f>
        <v>2695526</v>
      </c>
      <c r="D20" s="47">
        <f>SUM(D16:D19)</f>
        <v>2562373</v>
      </c>
      <c r="E20" s="241">
        <f>SUM(E16:E19)</f>
        <v>12470077.5</v>
      </c>
      <c r="F20" s="65"/>
      <c r="G20" s="65"/>
      <c r="H20" s="75"/>
      <c r="I20" s="8"/>
    </row>
    <row r="21" spans="1:10" x14ac:dyDescent="0.4">
      <c r="A21" s="8"/>
      <c r="B21" s="26"/>
      <c r="C21" s="245"/>
      <c r="D21" s="12"/>
      <c r="E21" s="245"/>
      <c r="F21" s="76"/>
      <c r="G21" s="76"/>
      <c r="H21" s="19"/>
      <c r="I21" s="8"/>
    </row>
    <row r="22" spans="1:10" x14ac:dyDescent="0.4">
      <c r="A22" s="8"/>
      <c r="B22" s="20" t="s">
        <v>155</v>
      </c>
      <c r="C22" s="252"/>
      <c r="D22" s="35"/>
      <c r="E22" s="254"/>
      <c r="F22" s="77"/>
      <c r="G22" s="78"/>
      <c r="H22" s="22"/>
      <c r="I22" s="8"/>
    </row>
    <row r="23" spans="1:10" ht="12.75" customHeight="1" x14ac:dyDescent="0.4">
      <c r="A23" s="8"/>
      <c r="B23" s="59" t="s">
        <v>2</v>
      </c>
      <c r="C23" s="251">
        <v>3143151</v>
      </c>
      <c r="D23" s="71">
        <v>315484</v>
      </c>
      <c r="E23" s="251">
        <v>16443049</v>
      </c>
      <c r="F23" s="79">
        <f t="shared" ref="F23:F24" si="5">C23/E23*100</f>
        <v>19.115378175908859</v>
      </c>
      <c r="G23" s="79">
        <f>D23/E23*100</f>
        <v>1.9186465965040911</v>
      </c>
      <c r="H23" s="15"/>
      <c r="I23" s="8"/>
    </row>
    <row r="24" spans="1:10" ht="12.75" customHeight="1" x14ac:dyDescent="0.4">
      <c r="A24" s="8"/>
      <c r="B24" s="59" t="s">
        <v>8</v>
      </c>
      <c r="C24" s="251">
        <v>19061803</v>
      </c>
      <c r="D24" s="71">
        <v>19061803</v>
      </c>
      <c r="E24" s="251">
        <v>4198330</v>
      </c>
      <c r="F24" s="80">
        <f t="shared" si="5"/>
        <v>454.0329845438543</v>
      </c>
      <c r="G24" s="80">
        <f>D24/E24*100</f>
        <v>454.0329845438543</v>
      </c>
      <c r="H24" s="15" t="s">
        <v>5</v>
      </c>
      <c r="I24" s="8"/>
    </row>
    <row r="25" spans="1:10" ht="12.75" customHeight="1" x14ac:dyDescent="0.4">
      <c r="A25" s="8"/>
      <c r="B25" s="13" t="s">
        <v>145</v>
      </c>
      <c r="C25" s="238">
        <v>10707242</v>
      </c>
      <c r="D25" s="45">
        <v>10707242</v>
      </c>
      <c r="E25" s="238">
        <f>3178653/0.08</f>
        <v>39733162.5</v>
      </c>
      <c r="F25" s="79">
        <f>C25/E25*100</f>
        <v>26.947872573697097</v>
      </c>
      <c r="G25" s="79">
        <f>D25/E25*100</f>
        <v>26.947872573697097</v>
      </c>
      <c r="H25" s="15" t="s">
        <v>5</v>
      </c>
      <c r="I25" s="8"/>
    </row>
    <row r="26" spans="1:10" ht="12.75" customHeight="1" x14ac:dyDescent="0.4">
      <c r="A26" s="8"/>
      <c r="B26" s="23" t="s">
        <v>147</v>
      </c>
      <c r="C26" s="251">
        <v>2690842</v>
      </c>
      <c r="D26" s="71">
        <v>2690842</v>
      </c>
      <c r="E26" s="251">
        <f>1085488/0.08</f>
        <v>13568600</v>
      </c>
      <c r="F26" s="79">
        <f>C26/E26*100</f>
        <v>19.831390121309493</v>
      </c>
      <c r="G26" s="79">
        <f>D26/E26*100</f>
        <v>19.831390121309493</v>
      </c>
      <c r="H26" s="15" t="s">
        <v>5</v>
      </c>
      <c r="I26" s="8"/>
      <c r="J26" s="14"/>
    </row>
    <row r="27" spans="1:10" x14ac:dyDescent="0.4">
      <c r="A27" s="8"/>
      <c r="B27" s="81" t="s">
        <v>16</v>
      </c>
      <c r="C27" s="241">
        <f>SUM(C23:C26)</f>
        <v>35603038</v>
      </c>
      <c r="D27" s="47">
        <f>SUM(D23:D26)</f>
        <v>32775371</v>
      </c>
      <c r="E27" s="241">
        <f>SUM(E23:E26)</f>
        <v>73943141.5</v>
      </c>
      <c r="F27" s="82"/>
      <c r="G27" s="83"/>
      <c r="H27" s="84"/>
      <c r="I27" s="8"/>
    </row>
    <row r="28" spans="1:10" x14ac:dyDescent="0.4">
      <c r="A28" s="8"/>
      <c r="B28" s="26"/>
      <c r="C28" s="245"/>
      <c r="D28" s="12"/>
      <c r="E28" s="245"/>
      <c r="F28" s="85"/>
      <c r="G28" s="85"/>
      <c r="H28" s="58"/>
      <c r="I28" s="8"/>
    </row>
    <row r="29" spans="1:10" ht="12.75" customHeight="1" x14ac:dyDescent="0.4">
      <c r="A29" s="8"/>
      <c r="B29" s="28" t="s">
        <v>130</v>
      </c>
      <c r="C29" s="244"/>
      <c r="D29" s="53"/>
      <c r="E29" s="243"/>
      <c r="F29" s="86"/>
      <c r="G29" s="87"/>
      <c r="H29" s="86"/>
      <c r="I29" s="8"/>
    </row>
    <row r="30" spans="1:10" ht="12.75" customHeight="1" x14ac:dyDescent="0.4">
      <c r="A30" s="8"/>
      <c r="B30" s="23" t="s">
        <v>148</v>
      </c>
      <c r="C30" s="238">
        <v>321755</v>
      </c>
      <c r="D30" s="45">
        <v>321755</v>
      </c>
      <c r="E30" s="251"/>
      <c r="F30" s="88"/>
      <c r="G30" s="89"/>
      <c r="H30" s="90"/>
      <c r="I30" s="8"/>
      <c r="J30" s="14"/>
    </row>
    <row r="31" spans="1:10" ht="12.75" customHeight="1" x14ac:dyDescent="0.4">
      <c r="A31" s="8"/>
      <c r="B31" s="59" t="s">
        <v>163</v>
      </c>
      <c r="C31" s="238">
        <v>4807367</v>
      </c>
      <c r="D31" s="91">
        <v>4807367</v>
      </c>
      <c r="E31" s="251"/>
      <c r="F31" s="92"/>
      <c r="G31" s="89"/>
      <c r="H31" s="15" t="s">
        <v>5</v>
      </c>
      <c r="I31" s="8"/>
    </row>
    <row r="32" spans="1:10" ht="12.75" customHeight="1" x14ac:dyDescent="0.4">
      <c r="A32" s="8"/>
      <c r="B32" s="30" t="s">
        <v>16</v>
      </c>
      <c r="C32" s="241">
        <f>SUM(C30:C31)</f>
        <v>5129122</v>
      </c>
      <c r="D32" s="93">
        <f>SUM(D30:D31)</f>
        <v>5129122</v>
      </c>
      <c r="E32" s="241"/>
      <c r="F32" s="94"/>
      <c r="G32" s="89"/>
      <c r="I32" s="8"/>
    </row>
    <row r="33" spans="1:10" ht="12.75" customHeight="1" x14ac:dyDescent="0.4">
      <c r="A33" s="8"/>
      <c r="B33" s="31"/>
      <c r="C33" s="238"/>
      <c r="D33" s="91"/>
      <c r="E33" s="238"/>
      <c r="F33" s="95"/>
      <c r="G33" s="95"/>
      <c r="H33" s="95"/>
      <c r="I33" s="8"/>
    </row>
    <row r="34" spans="1:10" ht="12.75" customHeight="1" x14ac:dyDescent="0.4">
      <c r="A34" s="8"/>
      <c r="B34" s="96"/>
      <c r="C34" s="253"/>
      <c r="D34" s="37"/>
      <c r="E34" s="253"/>
      <c r="F34" s="37"/>
      <c r="G34" s="87"/>
      <c r="I34" s="8"/>
    </row>
    <row r="35" spans="1:10" ht="12.75" customHeight="1" x14ac:dyDescent="0.4">
      <c r="A35" s="8"/>
      <c r="B35" s="28" t="s">
        <v>91</v>
      </c>
      <c r="C35" s="244"/>
      <c r="D35" s="53"/>
      <c r="E35" s="243"/>
      <c r="F35" s="86"/>
      <c r="G35" s="87"/>
      <c r="H35" s="86"/>
      <c r="I35" s="8"/>
    </row>
    <row r="36" spans="1:10" ht="12.75" customHeight="1" x14ac:dyDescent="0.4">
      <c r="A36" s="8"/>
      <c r="B36" s="23" t="s">
        <v>156</v>
      </c>
      <c r="C36" s="251">
        <v>54933</v>
      </c>
      <c r="D36" s="45">
        <v>54933</v>
      </c>
      <c r="E36" s="251"/>
      <c r="F36" s="88"/>
      <c r="G36" s="89"/>
      <c r="H36" s="90"/>
      <c r="I36" s="8"/>
      <c r="J36" s="14"/>
    </row>
    <row r="37" spans="1:10" ht="11.25" customHeight="1" x14ac:dyDescent="0.4">
      <c r="A37" s="8"/>
      <c r="B37" s="30" t="s">
        <v>16</v>
      </c>
      <c r="C37" s="241">
        <f>SUM(C36)</f>
        <v>54933</v>
      </c>
      <c r="D37" s="48">
        <f>SUM(D36)</f>
        <v>54933</v>
      </c>
      <c r="E37" s="241"/>
      <c r="F37" s="89"/>
      <c r="G37" s="89"/>
      <c r="H37" s="90"/>
      <c r="I37" s="8"/>
    </row>
    <row r="38" spans="1:10" ht="21.4" customHeight="1" x14ac:dyDescent="0.4">
      <c r="A38" s="8"/>
      <c r="B38" s="316" t="s">
        <v>182</v>
      </c>
      <c r="C38" s="241">
        <f>C13+C20+C27+C32+C37</f>
        <v>757560538</v>
      </c>
      <c r="D38" s="48">
        <f>D13+D20+D27+D32+D37</f>
        <v>669029284</v>
      </c>
      <c r="E38" s="241">
        <f t="shared" ref="E38" si="6">E13+E20+E27+E32+E37</f>
        <v>2944606965</v>
      </c>
      <c r="F38" s="313"/>
      <c r="G38" s="314"/>
      <c r="H38" s="315"/>
      <c r="I38" s="8"/>
    </row>
    <row r="39" spans="1:10" ht="16.149999999999999" customHeight="1" x14ac:dyDescent="0.4">
      <c r="A39" s="8"/>
      <c r="B39" s="97" t="s">
        <v>161</v>
      </c>
      <c r="C39" s="241">
        <f>C13+C20+C27+C32+C37-C31</f>
        <v>752753171</v>
      </c>
      <c r="D39" s="47">
        <f>D13+D20+D27+D32+D37-D31</f>
        <v>664221917</v>
      </c>
      <c r="E39" s="241"/>
      <c r="F39" s="98"/>
      <c r="G39" s="99"/>
      <c r="H39" s="100"/>
      <c r="I39" s="8"/>
      <c r="J39" s="14"/>
    </row>
    <row r="40" spans="1:10" x14ac:dyDescent="0.4">
      <c r="C40" s="33"/>
      <c r="D40" s="33"/>
      <c r="E40" s="33"/>
      <c r="F40" s="33"/>
      <c r="G40" s="33"/>
      <c r="H40" s="33"/>
      <c r="I40" s="33"/>
      <c r="J40" s="33"/>
    </row>
    <row r="41" spans="1:10" x14ac:dyDescent="0.4">
      <c r="B41" s="36"/>
      <c r="C41" s="12"/>
      <c r="D41" s="12"/>
      <c r="E41" s="12"/>
      <c r="F41" s="101"/>
      <c r="G41" s="102"/>
      <c r="H41" s="35"/>
      <c r="I41" s="8"/>
    </row>
    <row r="42" spans="1:10" x14ac:dyDescent="0.4">
      <c r="A42" s="38"/>
      <c r="B42" s="36"/>
      <c r="C42" s="37"/>
      <c r="D42" s="12"/>
      <c r="E42" s="37"/>
      <c r="F42" s="103"/>
      <c r="G42" s="103"/>
      <c r="H42" s="35"/>
      <c r="I42" s="8"/>
    </row>
    <row r="43" spans="1:10" x14ac:dyDescent="0.4">
      <c r="A43" s="38"/>
      <c r="B43" s="39"/>
      <c r="D43" s="9"/>
      <c r="I43" s="38"/>
    </row>
    <row r="44" spans="1:10" x14ac:dyDescent="0.4">
      <c r="A44" s="38"/>
      <c r="B44" s="39"/>
      <c r="C44" s="5"/>
      <c r="D44" s="9"/>
      <c r="H44" s="14"/>
      <c r="I44" s="38"/>
    </row>
    <row r="45" spans="1:10" x14ac:dyDescent="0.4">
      <c r="A45" s="38"/>
      <c r="B45" s="39"/>
      <c r="C45" s="5"/>
      <c r="D45" s="9"/>
      <c r="H45" s="14"/>
      <c r="I45" s="38"/>
    </row>
    <row r="46" spans="1:10" x14ac:dyDescent="0.4">
      <c r="A46" s="33"/>
      <c r="B46" s="33"/>
      <c r="C46" s="5"/>
      <c r="D46" s="9"/>
      <c r="H46" s="14"/>
      <c r="I46" s="38"/>
    </row>
    <row r="47" spans="1:10" x14ac:dyDescent="0.4">
      <c r="A47" s="33"/>
      <c r="B47" s="33"/>
      <c r="C47" s="37"/>
      <c r="D47" s="12"/>
      <c r="E47" s="37"/>
      <c r="F47" s="104"/>
      <c r="G47" s="103"/>
      <c r="H47" s="105"/>
      <c r="I47" s="38"/>
    </row>
    <row r="48" spans="1:10" x14ac:dyDescent="0.4">
      <c r="A48" s="33"/>
      <c r="B48" s="33"/>
      <c r="C48" s="5"/>
      <c r="H48" s="14"/>
      <c r="I48" s="38"/>
    </row>
    <row r="49" spans="1:3" x14ac:dyDescent="0.4">
      <c r="A49" s="33"/>
      <c r="B49" s="33"/>
      <c r="C49" s="5"/>
    </row>
  </sheetData>
  <sheetProtection algorithmName="SHA-512" hashValue="7Xc/AcH2ROgnp0WpNYJb37YXntEZbS9OJzXXWfdn2Batl96x8ZKjQ47zTzxTcZVC6UVXyFBF/7YeCQVrWoiOeA==" saltValue="Is2WGjWOVZsEvZXIevOBTA==" spinCount="100000" sheet="1" objects="1" scenarios="1" sort="0" autoFilter="0" pivotTables="0"/>
  <mergeCells count="7">
    <mergeCell ref="B1:H1"/>
    <mergeCell ref="C3:C5"/>
    <mergeCell ref="E3:E5"/>
    <mergeCell ref="G3:G5"/>
    <mergeCell ref="B2:H2"/>
    <mergeCell ref="D3:D5"/>
    <mergeCell ref="F3:F5"/>
  </mergeCells>
  <printOptions horizontalCentered="1"/>
  <pageMargins left="0.19685039370078741" right="0" top="0.59055118110236227" bottom="0.59055118110236227" header="0.39370078740157483" footer="0.39370078740157483"/>
  <pageSetup paperSize="9" scale="95" orientation="portrait" r:id="rId1"/>
  <headerFooter alignWithMargins="0">
    <oddFooter>&amp;C&amp;"+,Regular"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J48"/>
  <sheetViews>
    <sheetView showGridLines="0" zoomScaleNormal="100" zoomScaleSheetLayoutView="100" workbookViewId="0">
      <selection activeCell="B1" sqref="B1:G1"/>
    </sheetView>
  </sheetViews>
  <sheetFormatPr defaultColWidth="9.1328125" defaultRowHeight="13.15" x14ac:dyDescent="0.4"/>
  <cols>
    <col min="1" max="1" width="3.265625" style="5" customWidth="1"/>
    <col min="2" max="2" width="32.1328125" style="5" customWidth="1"/>
    <col min="3" max="7" width="12.73046875" style="5" customWidth="1"/>
    <col min="8" max="8" width="3.265625" style="5" customWidth="1"/>
    <col min="9" max="9" width="14.265625" style="5" customWidth="1"/>
    <col min="10" max="10" width="13.3984375" style="5" customWidth="1"/>
    <col min="11" max="16384" width="9.1328125" style="5"/>
  </cols>
  <sheetData>
    <row r="1" spans="2:10" ht="20.100000000000001" customHeight="1" x14ac:dyDescent="0.55000000000000004">
      <c r="B1" s="321" t="s">
        <v>97</v>
      </c>
      <c r="C1" s="321"/>
      <c r="D1" s="321"/>
      <c r="E1" s="321"/>
      <c r="F1" s="321"/>
      <c r="G1" s="321"/>
    </row>
    <row r="2" spans="2:10" ht="23.25" customHeight="1" x14ac:dyDescent="0.5">
      <c r="B2" s="320" t="s">
        <v>103</v>
      </c>
      <c r="C2" s="320"/>
      <c r="D2" s="320"/>
      <c r="E2" s="320"/>
      <c r="F2" s="320"/>
      <c r="G2" s="320"/>
    </row>
    <row r="3" spans="2:10" ht="21" customHeight="1" x14ac:dyDescent="0.4">
      <c r="B3" s="9"/>
      <c r="C3" s="325" t="s">
        <v>143</v>
      </c>
      <c r="D3" s="325"/>
      <c r="E3" s="325" t="s">
        <v>144</v>
      </c>
      <c r="F3" s="325"/>
      <c r="G3" s="9"/>
    </row>
    <row r="4" spans="2:10" ht="15.75" customHeight="1" x14ac:dyDescent="0.4">
      <c r="B4" s="10" t="s">
        <v>164</v>
      </c>
      <c r="C4" s="325"/>
      <c r="D4" s="325"/>
      <c r="E4" s="325"/>
      <c r="F4" s="325"/>
      <c r="G4" s="9"/>
      <c r="I4" s="106" t="s">
        <v>12</v>
      </c>
    </row>
    <row r="5" spans="2:10" x14ac:dyDescent="0.4">
      <c r="B5" s="11" t="s">
        <v>3</v>
      </c>
      <c r="C5" s="235" t="s">
        <v>10</v>
      </c>
      <c r="D5" s="11" t="s">
        <v>4</v>
      </c>
      <c r="E5" s="235" t="s">
        <v>23</v>
      </c>
      <c r="F5" s="11" t="s">
        <v>4</v>
      </c>
      <c r="G5" s="11" t="s">
        <v>87</v>
      </c>
    </row>
    <row r="6" spans="2:10" ht="3" customHeight="1" x14ac:dyDescent="0.4">
      <c r="B6" s="9"/>
      <c r="C6" s="236"/>
      <c r="D6" s="9"/>
      <c r="E6" s="236"/>
      <c r="F6" s="9"/>
      <c r="G6" s="9"/>
    </row>
    <row r="7" spans="2:10" x14ac:dyDescent="0.4">
      <c r="B7" s="20" t="s">
        <v>0</v>
      </c>
      <c r="C7" s="237"/>
      <c r="D7" s="12"/>
      <c r="E7" s="237"/>
      <c r="F7" s="12"/>
      <c r="G7" s="15"/>
    </row>
    <row r="8" spans="2:10" x14ac:dyDescent="0.4">
      <c r="B8" s="59" t="s">
        <v>43</v>
      </c>
      <c r="C8" s="246">
        <v>822941000</v>
      </c>
      <c r="D8" s="45">
        <v>825523000</v>
      </c>
      <c r="E8" s="246">
        <v>568424000</v>
      </c>
      <c r="F8" s="29">
        <v>580606000</v>
      </c>
      <c r="G8" s="15" t="s">
        <v>5</v>
      </c>
    </row>
    <row r="9" spans="2:10" x14ac:dyDescent="0.4">
      <c r="B9" s="59" t="s">
        <v>11</v>
      </c>
      <c r="C9" s="246">
        <v>1006717000</v>
      </c>
      <c r="D9" s="45">
        <v>1006717000</v>
      </c>
      <c r="E9" s="246">
        <v>679455000</v>
      </c>
      <c r="F9" s="29">
        <v>684127000</v>
      </c>
      <c r="G9" s="15" t="s">
        <v>5</v>
      </c>
    </row>
    <row r="10" spans="2:10" x14ac:dyDescent="0.4">
      <c r="B10" s="17" t="s">
        <v>165</v>
      </c>
      <c r="C10" s="246">
        <v>29322972</v>
      </c>
      <c r="D10" s="45">
        <v>31213436</v>
      </c>
      <c r="E10" s="246">
        <v>59924683</v>
      </c>
      <c r="F10" s="29">
        <v>60221438</v>
      </c>
      <c r="G10" s="15" t="s">
        <v>5</v>
      </c>
    </row>
    <row r="11" spans="2:10" x14ac:dyDescent="0.4">
      <c r="B11" s="59" t="s">
        <v>166</v>
      </c>
      <c r="C11" s="246">
        <v>1273426000</v>
      </c>
      <c r="D11" s="45">
        <v>1273427000</v>
      </c>
      <c r="E11" s="246">
        <v>793427000</v>
      </c>
      <c r="F11" s="29">
        <v>794042000</v>
      </c>
      <c r="G11" s="15" t="s">
        <v>5</v>
      </c>
    </row>
    <row r="12" spans="2:10" ht="15" customHeight="1" x14ac:dyDescent="0.4">
      <c r="B12" s="30" t="s">
        <v>16</v>
      </c>
      <c r="C12" s="253">
        <f>SUM(C8:C11)</f>
        <v>3132406972</v>
      </c>
      <c r="D12" s="47">
        <f>SUM(D8:D11)</f>
        <v>3136880436</v>
      </c>
      <c r="E12" s="241">
        <f>SUM(E8:E11)</f>
        <v>2101230683</v>
      </c>
      <c r="F12" s="48">
        <f>SUM(F8:F11)</f>
        <v>2118996438</v>
      </c>
      <c r="G12" s="25"/>
    </row>
    <row r="13" spans="2:10" x14ac:dyDescent="0.4">
      <c r="B13" s="107"/>
      <c r="C13" s="247"/>
      <c r="D13" s="34"/>
      <c r="E13" s="247"/>
      <c r="F13" s="18"/>
      <c r="G13" s="19"/>
    </row>
    <row r="14" spans="2:10" x14ac:dyDescent="0.4">
      <c r="B14" s="20" t="s">
        <v>1</v>
      </c>
      <c r="C14" s="239"/>
      <c r="D14" s="108"/>
      <c r="E14" s="239"/>
      <c r="F14" s="21"/>
      <c r="G14" s="15"/>
    </row>
    <row r="15" spans="2:10" ht="12.75" customHeight="1" x14ac:dyDescent="0.4">
      <c r="B15" s="59" t="s">
        <v>39</v>
      </c>
      <c r="C15" s="240">
        <v>5853437</v>
      </c>
      <c r="D15" s="45">
        <v>5853437</v>
      </c>
      <c r="E15" s="240">
        <v>6517641</v>
      </c>
      <c r="F15" s="29">
        <v>6517641</v>
      </c>
      <c r="G15" s="15"/>
      <c r="I15" s="14"/>
    </row>
    <row r="16" spans="2:10" ht="12.75" customHeight="1" x14ac:dyDescent="0.4">
      <c r="B16" s="59" t="s">
        <v>34</v>
      </c>
      <c r="C16" s="240">
        <v>4761017</v>
      </c>
      <c r="D16" s="45">
        <v>4761017</v>
      </c>
      <c r="E16" s="240">
        <v>5295266</v>
      </c>
      <c r="F16" s="29">
        <v>5295266</v>
      </c>
      <c r="G16" s="15"/>
      <c r="J16" s="87"/>
    </row>
    <row r="17" spans="1:9" ht="12.75" customHeight="1" x14ac:dyDescent="0.4">
      <c r="B17" s="59" t="s">
        <v>35</v>
      </c>
      <c r="C17" s="240">
        <v>2124063</v>
      </c>
      <c r="D17" s="45">
        <v>2124063</v>
      </c>
      <c r="E17" s="240">
        <v>4542002</v>
      </c>
      <c r="F17" s="29">
        <v>4542002</v>
      </c>
      <c r="G17" s="15"/>
    </row>
    <row r="18" spans="1:9" ht="12.75" customHeight="1" x14ac:dyDescent="0.4">
      <c r="B18" s="59" t="s">
        <v>36</v>
      </c>
      <c r="C18" s="240">
        <v>8536420</v>
      </c>
      <c r="D18" s="45">
        <v>8536420</v>
      </c>
      <c r="E18" s="240">
        <v>8713995</v>
      </c>
      <c r="F18" s="29">
        <v>8713995</v>
      </c>
      <c r="G18" s="15"/>
    </row>
    <row r="19" spans="1:9" ht="15" customHeight="1" x14ac:dyDescent="0.4">
      <c r="B19" s="30" t="s">
        <v>16</v>
      </c>
      <c r="C19" s="241">
        <f>+SUM(C15:C18)</f>
        <v>21274937</v>
      </c>
      <c r="D19" s="47">
        <f>SUM(D15:D18)</f>
        <v>21274937</v>
      </c>
      <c r="E19" s="241">
        <f>+SUM(E15:E18)</f>
        <v>25068904</v>
      </c>
      <c r="F19" s="48">
        <f>SUM(F15:F18)</f>
        <v>25068904</v>
      </c>
      <c r="G19" s="25"/>
    </row>
    <row r="20" spans="1:9" x14ac:dyDescent="0.4">
      <c r="B20" s="26"/>
      <c r="C20" s="247"/>
      <c r="D20" s="34"/>
      <c r="E20" s="247"/>
      <c r="F20" s="18"/>
      <c r="G20" s="19"/>
      <c r="I20" s="16"/>
    </row>
    <row r="21" spans="1:9" x14ac:dyDescent="0.4">
      <c r="B21" s="20" t="s">
        <v>155</v>
      </c>
      <c r="C21" s="242"/>
      <c r="D21" s="109"/>
      <c r="E21" s="255"/>
      <c r="F21" s="110"/>
      <c r="G21" s="22"/>
      <c r="I21" s="16"/>
    </row>
    <row r="22" spans="1:9" ht="12.75" customHeight="1" x14ac:dyDescent="0.4">
      <c r="B22" s="59" t="s">
        <v>2</v>
      </c>
      <c r="C22" s="251">
        <v>16834885</v>
      </c>
      <c r="D22" s="91">
        <v>16834885</v>
      </c>
      <c r="E22" s="240"/>
      <c r="F22" s="80"/>
      <c r="G22" s="15"/>
    </row>
    <row r="23" spans="1:9" ht="13.5" customHeight="1" x14ac:dyDescent="0.4">
      <c r="B23" s="59" t="s">
        <v>8</v>
      </c>
      <c r="C23" s="240">
        <v>135712489</v>
      </c>
      <c r="D23" s="45">
        <v>135712489</v>
      </c>
      <c r="E23" s="240"/>
      <c r="F23" s="80"/>
      <c r="G23" s="15" t="s">
        <v>5</v>
      </c>
      <c r="I23" s="14"/>
    </row>
    <row r="24" spans="1:9" ht="12.75" customHeight="1" x14ac:dyDescent="0.4">
      <c r="B24" s="13" t="s">
        <v>145</v>
      </c>
      <c r="C24" s="246">
        <v>38866849</v>
      </c>
      <c r="D24" s="45">
        <v>38866849</v>
      </c>
      <c r="E24" s="240"/>
      <c r="F24" s="80"/>
      <c r="G24" s="15" t="s">
        <v>5</v>
      </c>
      <c r="I24" s="111"/>
    </row>
    <row r="25" spans="1:9" ht="12.75" customHeight="1" x14ac:dyDescent="0.4">
      <c r="B25" s="23" t="s">
        <v>114</v>
      </c>
      <c r="C25" s="239">
        <v>3847870</v>
      </c>
      <c r="D25" s="44">
        <v>3847870</v>
      </c>
      <c r="E25" s="240"/>
      <c r="F25" s="21"/>
      <c r="G25" s="15" t="s">
        <v>5</v>
      </c>
      <c r="I25" s="14"/>
    </row>
    <row r="26" spans="1:9" ht="15" customHeight="1" x14ac:dyDescent="0.4">
      <c r="B26" s="81" t="s">
        <v>16</v>
      </c>
      <c r="C26" s="241">
        <f>SUM(C22:C25)</f>
        <v>195262093</v>
      </c>
      <c r="D26" s="47">
        <f>SUM(D22:D25)</f>
        <v>195262093</v>
      </c>
      <c r="E26" s="256"/>
      <c r="F26" s="112"/>
      <c r="G26" s="25"/>
      <c r="I26" s="16"/>
    </row>
    <row r="27" spans="1:9" ht="22.15" customHeight="1" x14ac:dyDescent="0.4">
      <c r="B27" s="113" t="s">
        <v>151</v>
      </c>
      <c r="C27" s="248">
        <f>C12+C19+C26</f>
        <v>3348944002</v>
      </c>
      <c r="D27" s="53">
        <f>D12+D19+D26</f>
        <v>3353417466</v>
      </c>
      <c r="E27" s="248">
        <f>E12+E19+E26</f>
        <v>2126299587</v>
      </c>
      <c r="F27" s="27">
        <f>F12+F19+F26</f>
        <v>2144065342</v>
      </c>
      <c r="G27" s="114"/>
      <c r="I27" s="16"/>
    </row>
    <row r="28" spans="1:9" x14ac:dyDescent="0.4">
      <c r="B28" s="36"/>
      <c r="C28" s="37"/>
      <c r="D28" s="37"/>
      <c r="E28" s="37"/>
      <c r="F28" s="9"/>
      <c r="G28" s="9"/>
    </row>
    <row r="29" spans="1:9" x14ac:dyDescent="0.4">
      <c r="C29" s="9"/>
      <c r="D29" s="9"/>
      <c r="E29" s="9"/>
      <c r="F29" s="9"/>
      <c r="G29" s="9"/>
    </row>
    <row r="30" spans="1:9" x14ac:dyDescent="0.4">
      <c r="A30" s="38"/>
      <c r="B30" s="39"/>
      <c r="C30" s="39"/>
      <c r="D30" s="39"/>
      <c r="E30" s="9"/>
      <c r="F30" s="9"/>
      <c r="G30" s="9"/>
    </row>
    <row r="31" spans="1:9" x14ac:dyDescent="0.4">
      <c r="A31" s="38"/>
      <c r="B31" s="39"/>
      <c r="C31" s="9"/>
      <c r="D31" s="9"/>
      <c r="E31" s="9"/>
      <c r="F31" s="9"/>
      <c r="G31" s="9"/>
      <c r="H31" s="38"/>
      <c r="I31" s="14"/>
    </row>
    <row r="32" spans="1:9" x14ac:dyDescent="0.4">
      <c r="A32" s="33"/>
      <c r="B32" s="33"/>
      <c r="C32" s="33"/>
      <c r="D32" s="33"/>
      <c r="E32" s="33"/>
      <c r="F32" s="33"/>
      <c r="G32" s="33"/>
      <c r="H32" s="33"/>
      <c r="I32" s="33"/>
    </row>
    <row r="33" spans="1:9" x14ac:dyDescent="0.4">
      <c r="A33" s="33"/>
      <c r="B33" s="33"/>
      <c r="C33" s="33"/>
      <c r="D33" s="33"/>
      <c r="E33" s="33"/>
      <c r="F33" s="33"/>
      <c r="G33" s="33"/>
      <c r="H33" s="33"/>
      <c r="I33" s="33"/>
    </row>
    <row r="34" spans="1:9" s="54" customFormat="1" x14ac:dyDescent="0.4">
      <c r="A34" s="33"/>
      <c r="B34" s="33"/>
      <c r="C34" s="33"/>
      <c r="D34" s="33"/>
      <c r="E34" s="33"/>
      <c r="F34" s="33"/>
      <c r="G34" s="33"/>
      <c r="H34" s="33"/>
      <c r="I34" s="33"/>
    </row>
    <row r="35" spans="1:9" s="54" customFormat="1" x14ac:dyDescent="0.4">
      <c r="A35" s="33"/>
      <c r="B35" s="33"/>
      <c r="C35" s="33"/>
      <c r="D35" s="33"/>
      <c r="E35" s="33"/>
      <c r="F35" s="33"/>
      <c r="G35" s="33"/>
      <c r="H35" s="33"/>
      <c r="I35" s="33"/>
    </row>
    <row r="36" spans="1:9" s="54" customFormat="1" x14ac:dyDescent="0.4"/>
    <row r="37" spans="1:9" x14ac:dyDescent="0.4">
      <c r="A37" s="38"/>
      <c r="C37" s="9"/>
      <c r="D37" s="9"/>
      <c r="E37" s="40"/>
      <c r="F37" s="9"/>
      <c r="G37" s="9"/>
      <c r="H37" s="38"/>
    </row>
    <row r="38" spans="1:9" x14ac:dyDescent="0.4">
      <c r="C38" s="9"/>
      <c r="D38" s="9"/>
      <c r="E38" s="9"/>
      <c r="F38" s="9"/>
      <c r="G38" s="9"/>
    </row>
    <row r="39" spans="1:9" x14ac:dyDescent="0.4">
      <c r="B39" s="42" t="s">
        <v>9</v>
      </c>
      <c r="C39" s="9"/>
      <c r="D39" s="9"/>
      <c r="E39" s="9"/>
      <c r="F39" s="9"/>
      <c r="G39" s="9"/>
    </row>
    <row r="40" spans="1:9" x14ac:dyDescent="0.4">
      <c r="B40" s="9"/>
      <c r="C40" s="9"/>
      <c r="D40" s="9"/>
      <c r="E40" s="9"/>
      <c r="F40" s="9"/>
      <c r="G40" s="9"/>
    </row>
    <row r="41" spans="1:9" x14ac:dyDescent="0.4">
      <c r="B41" s="9"/>
      <c r="C41" s="9"/>
      <c r="D41" s="9"/>
      <c r="E41" s="9"/>
      <c r="F41" s="9"/>
      <c r="G41" s="9"/>
    </row>
    <row r="42" spans="1:9" x14ac:dyDescent="0.4">
      <c r="B42" s="9"/>
      <c r="C42" s="9"/>
      <c r="D42" s="9"/>
      <c r="E42" s="9"/>
      <c r="F42" s="9"/>
      <c r="G42" s="9"/>
    </row>
    <row r="43" spans="1:9" x14ac:dyDescent="0.4">
      <c r="B43" s="9"/>
      <c r="C43" s="9"/>
      <c r="D43" s="9"/>
      <c r="E43" s="9"/>
      <c r="F43" s="9"/>
      <c r="G43" s="9"/>
    </row>
    <row r="44" spans="1:9" x14ac:dyDescent="0.4">
      <c r="B44" s="9"/>
      <c r="C44" s="9"/>
      <c r="D44" s="9"/>
      <c r="E44" s="9"/>
      <c r="F44" s="9"/>
      <c r="G44" s="9"/>
    </row>
    <row r="45" spans="1:9" x14ac:dyDescent="0.4">
      <c r="B45" s="9"/>
      <c r="C45" s="9"/>
      <c r="D45" s="9"/>
      <c r="E45" s="9"/>
      <c r="F45" s="9"/>
      <c r="G45" s="9"/>
    </row>
    <row r="46" spans="1:9" x14ac:dyDescent="0.4">
      <c r="B46" s="9"/>
      <c r="C46" s="9"/>
      <c r="D46" s="9"/>
      <c r="E46" s="9"/>
      <c r="F46" s="9"/>
      <c r="G46" s="9"/>
    </row>
    <row r="47" spans="1:9" x14ac:dyDescent="0.4">
      <c r="B47" s="9"/>
      <c r="C47" s="9"/>
      <c r="D47" s="9"/>
      <c r="E47" s="9"/>
      <c r="F47" s="9"/>
      <c r="G47" s="9"/>
    </row>
    <row r="48" spans="1:9" x14ac:dyDescent="0.4">
      <c r="B48" s="9"/>
      <c r="C48" s="9"/>
      <c r="D48" s="9"/>
      <c r="E48" s="9"/>
      <c r="F48" s="9"/>
      <c r="G48" s="9"/>
    </row>
  </sheetData>
  <sheetProtection algorithmName="SHA-512" hashValue="V/FJbKb6Tsl4aSquVvWherdLF084JB+Z/Acxi9YTdFpNRR+AbY+h6+d2q052X/04G9CfJ5o8jQ3AKuyTZjge5A==" saltValue="JiW45NdjueuK/QYUwtyvMQ==" spinCount="100000" sheet="1" objects="1" scenarios="1" sort="0" autoFilter="0" pivotTables="0"/>
  <mergeCells count="4">
    <mergeCell ref="C3:D4"/>
    <mergeCell ref="E3:F4"/>
    <mergeCell ref="B2:G2"/>
    <mergeCell ref="B1:G1"/>
  </mergeCells>
  <printOptions horizontalCentered="1"/>
  <pageMargins left="0.19685039370078741" right="0.19685039370078741" top="0.59055118110236227" bottom="0.59055118110236227" header="0.39370078740157483" footer="0.39370078740157483"/>
  <pageSetup paperSize="9" orientation="portrait" r:id="rId1"/>
  <headerFooter alignWithMargins="0">
    <oddFooter>&amp;C&amp;"+,Regular" 4</oddFooter>
  </headerFooter>
  <ignoredErrors>
    <ignoredError sqref="D19:E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AFB4"/>
  </sheetPr>
  <dimension ref="A1:L27"/>
  <sheetViews>
    <sheetView showGridLines="0" zoomScale="110" zoomScaleNormal="110" zoomScaleSheetLayoutView="100" workbookViewId="0">
      <selection sqref="A1:G1"/>
    </sheetView>
  </sheetViews>
  <sheetFormatPr defaultColWidth="9.1328125" defaultRowHeight="13.15" x14ac:dyDescent="0.4"/>
  <cols>
    <col min="1" max="1" width="3.265625" style="5" customWidth="1"/>
    <col min="2" max="2" width="29.59765625" style="5" customWidth="1"/>
    <col min="3" max="3" width="13.86328125" style="5" customWidth="1"/>
    <col min="4" max="5" width="11.73046875" style="5" customWidth="1"/>
    <col min="6" max="6" width="11.1328125" style="5" customWidth="1"/>
    <col min="7" max="7" width="9.59765625" style="5" customWidth="1"/>
    <col min="8" max="8" width="3.265625" style="5" customWidth="1"/>
    <col min="9" max="16384" width="9.1328125" style="5"/>
  </cols>
  <sheetData>
    <row r="1" spans="1:12" ht="20.100000000000001" customHeight="1" x14ac:dyDescent="0.55000000000000004">
      <c r="A1" s="321" t="s">
        <v>54</v>
      </c>
      <c r="B1" s="321"/>
      <c r="C1" s="321"/>
      <c r="D1" s="321"/>
      <c r="E1" s="321"/>
      <c r="F1" s="321"/>
      <c r="G1" s="321"/>
    </row>
    <row r="2" spans="1:12" ht="4.5" customHeight="1" x14ac:dyDescent="0.55000000000000004">
      <c r="B2" s="115"/>
      <c r="C2" s="115"/>
      <c r="D2" s="115"/>
      <c r="E2" s="115"/>
      <c r="F2" s="115"/>
      <c r="G2" s="115"/>
    </row>
    <row r="3" spans="1:12" ht="15.75" x14ac:dyDescent="0.5">
      <c r="A3" s="320" t="s">
        <v>105</v>
      </c>
      <c r="B3" s="320"/>
      <c r="C3" s="320"/>
      <c r="D3" s="320"/>
      <c r="E3" s="320"/>
      <c r="F3" s="320"/>
      <c r="G3" s="320"/>
    </row>
    <row r="4" spans="1:12" ht="15.75" x14ac:dyDescent="0.5">
      <c r="B4" s="116"/>
      <c r="C4" s="116"/>
      <c r="D4" s="116"/>
      <c r="E4" s="116"/>
      <c r="F4" s="116"/>
      <c r="G4" s="116"/>
    </row>
    <row r="5" spans="1:12" ht="15.75" customHeight="1" x14ac:dyDescent="0.4">
      <c r="C5" s="7"/>
      <c r="D5" s="7"/>
      <c r="E5" s="7"/>
      <c r="F5" s="9"/>
      <c r="G5" s="9" t="s">
        <v>12</v>
      </c>
    </row>
    <row r="6" spans="1:12" ht="15.75" customHeight="1" x14ac:dyDescent="0.4">
      <c r="B6" s="10" t="s">
        <v>26</v>
      </c>
      <c r="C6" s="117"/>
      <c r="D6" s="117"/>
      <c r="E6" s="117"/>
      <c r="F6" s="40"/>
      <c r="G6" s="40"/>
    </row>
    <row r="7" spans="1:12" x14ac:dyDescent="0.4">
      <c r="B7" s="11" t="s">
        <v>3</v>
      </c>
      <c r="C7" s="326" t="s">
        <v>106</v>
      </c>
      <c r="D7" s="326" t="s">
        <v>107</v>
      </c>
      <c r="E7" s="327" t="s">
        <v>104</v>
      </c>
      <c r="F7" s="327" t="s">
        <v>108</v>
      </c>
      <c r="G7" s="326" t="s">
        <v>50</v>
      </c>
    </row>
    <row r="8" spans="1:12" ht="12.75" customHeight="1" x14ac:dyDescent="0.4">
      <c r="B8" s="40"/>
      <c r="C8" s="326"/>
      <c r="D8" s="326"/>
      <c r="E8" s="327"/>
      <c r="F8" s="327"/>
      <c r="G8" s="326"/>
    </row>
    <row r="9" spans="1:12" x14ac:dyDescent="0.4">
      <c r="B9" s="40"/>
      <c r="C9" s="326"/>
      <c r="D9" s="326"/>
      <c r="E9" s="327"/>
      <c r="F9" s="327"/>
      <c r="G9" s="326"/>
      <c r="I9" s="14"/>
    </row>
    <row r="10" spans="1:12" x14ac:dyDescent="0.4">
      <c r="B10" s="118" t="s">
        <v>58</v>
      </c>
      <c r="C10" s="119"/>
      <c r="D10" s="120"/>
      <c r="E10" s="120"/>
      <c r="F10" s="120"/>
      <c r="G10" s="121"/>
    </row>
    <row r="11" spans="1:12" x14ac:dyDescent="0.4">
      <c r="B11" s="122" t="s">
        <v>41</v>
      </c>
      <c r="C11" s="123">
        <v>-8439</v>
      </c>
      <c r="D11" s="123">
        <v>154176</v>
      </c>
      <c r="E11" s="123">
        <v>125780</v>
      </c>
      <c r="F11" s="124">
        <f>(40634)/0.08</f>
        <v>507925</v>
      </c>
      <c r="G11" s="125">
        <f>(E11/F11)*100</f>
        <v>24.763498548013978</v>
      </c>
    </row>
    <row r="12" spans="1:12" x14ac:dyDescent="0.4">
      <c r="B12" s="126" t="s">
        <v>45</v>
      </c>
      <c r="C12" s="127">
        <v>67927</v>
      </c>
      <c r="D12" s="127">
        <v>299762</v>
      </c>
      <c r="E12" s="127">
        <v>210752</v>
      </c>
      <c r="F12" s="127">
        <f>127578/0.08</f>
        <v>1594725</v>
      </c>
      <c r="G12" s="125">
        <f t="shared" ref="G12" si="0">(E12/F12)*100</f>
        <v>13.215570082616123</v>
      </c>
    </row>
    <row r="13" spans="1:12" x14ac:dyDescent="0.4">
      <c r="B13" s="126" t="s">
        <v>68</v>
      </c>
      <c r="C13" s="127">
        <v>299</v>
      </c>
      <c r="D13" s="127">
        <v>71814</v>
      </c>
      <c r="E13" s="127">
        <v>20865</v>
      </c>
      <c r="F13" s="127">
        <v>50937</v>
      </c>
      <c r="G13" s="125">
        <v>18.46</v>
      </c>
      <c r="I13" s="14"/>
      <c r="J13" s="14"/>
      <c r="K13" s="14"/>
      <c r="L13" s="14"/>
    </row>
    <row r="14" spans="1:12" x14ac:dyDescent="0.4">
      <c r="B14" s="126" t="s">
        <v>17</v>
      </c>
      <c r="C14" s="127">
        <v>19156</v>
      </c>
      <c r="D14" s="127">
        <v>74993</v>
      </c>
      <c r="E14" s="123">
        <v>41671</v>
      </c>
      <c r="F14" s="127">
        <v>368008</v>
      </c>
      <c r="G14" s="125">
        <f>(E14/F14)*100</f>
        <v>11.323395143583834</v>
      </c>
    </row>
    <row r="15" spans="1:12" x14ac:dyDescent="0.4">
      <c r="B15" s="73" t="s">
        <v>167</v>
      </c>
      <c r="C15" s="123">
        <v>176806</v>
      </c>
      <c r="D15" s="123">
        <v>571215</v>
      </c>
      <c r="E15" s="123">
        <v>351694</v>
      </c>
      <c r="F15" s="123">
        <v>1845899</v>
      </c>
      <c r="G15" s="125">
        <f>(E15/F15)*100</f>
        <v>19.052721736129659</v>
      </c>
    </row>
    <row r="16" spans="1:12" ht="13.5" x14ac:dyDescent="0.4">
      <c r="B16" s="128" t="s">
        <v>168</v>
      </c>
      <c r="C16" s="127">
        <v>1405</v>
      </c>
      <c r="D16" s="127">
        <v>1133365</v>
      </c>
      <c r="E16" s="127">
        <v>306863</v>
      </c>
      <c r="F16" s="127">
        <f>128716/0.08</f>
        <v>1608950</v>
      </c>
      <c r="G16" s="125">
        <f t="shared" ref="G16" si="1">(E16/F16)*100</f>
        <v>19.072252089872276</v>
      </c>
    </row>
    <row r="17" spans="1:8" x14ac:dyDescent="0.4">
      <c r="B17" s="59" t="s">
        <v>55</v>
      </c>
      <c r="C17" s="127">
        <v>202111</v>
      </c>
      <c r="D17" s="127">
        <v>340349</v>
      </c>
      <c r="E17" s="127">
        <v>220043</v>
      </c>
      <c r="F17" s="127">
        <v>785399</v>
      </c>
      <c r="G17" s="125">
        <f>(E17/F17)*100</f>
        <v>28.016715070938464</v>
      </c>
    </row>
    <row r="18" spans="1:8" ht="12.75" customHeight="1" x14ac:dyDescent="0.4">
      <c r="B18" s="126" t="s">
        <v>18</v>
      </c>
      <c r="C18" s="127">
        <v>249</v>
      </c>
      <c r="D18" s="127">
        <v>63151</v>
      </c>
      <c r="E18" s="127">
        <v>39471</v>
      </c>
      <c r="F18" s="127">
        <f>24511/0.08</f>
        <v>306387.5</v>
      </c>
      <c r="G18" s="125">
        <v>11.72</v>
      </c>
    </row>
    <row r="19" spans="1:8" ht="12.75" customHeight="1" x14ac:dyDescent="0.4">
      <c r="B19" s="129" t="s">
        <v>95</v>
      </c>
      <c r="C19" s="127">
        <v>18489</v>
      </c>
      <c r="D19" s="127">
        <v>322074</v>
      </c>
      <c r="E19" s="127">
        <v>133391</v>
      </c>
      <c r="F19" s="127">
        <f>6599/0.08</f>
        <v>82487.5</v>
      </c>
      <c r="G19" s="125">
        <v>29.04</v>
      </c>
    </row>
    <row r="20" spans="1:8" x14ac:dyDescent="0.4">
      <c r="B20" s="97" t="s">
        <v>16</v>
      </c>
      <c r="C20" s="130">
        <f>SUM(C11:C19)</f>
        <v>478003</v>
      </c>
      <c r="D20" s="130">
        <f>SUM(D11:D19)</f>
        <v>3030899</v>
      </c>
      <c r="E20" s="130">
        <f>SUM(E11:E19)</f>
        <v>1450530</v>
      </c>
      <c r="F20" s="130">
        <f>SUM(F11:F19)</f>
        <v>7150718</v>
      </c>
      <c r="G20" s="83"/>
    </row>
    <row r="21" spans="1:8" x14ac:dyDescent="0.4">
      <c r="B21" s="107"/>
      <c r="C21" s="12"/>
      <c r="D21" s="12"/>
      <c r="E21" s="12"/>
      <c r="F21" s="12"/>
      <c r="G21" s="103"/>
    </row>
    <row r="23" spans="1:8" x14ac:dyDescent="0.4">
      <c r="B23" s="33"/>
      <c r="C23" s="33"/>
      <c r="D23" s="33"/>
      <c r="E23" s="33"/>
      <c r="F23" s="33"/>
      <c r="G23" s="33"/>
    </row>
    <row r="26" spans="1:8" x14ac:dyDescent="0.4">
      <c r="A26" s="38" t="s">
        <v>19</v>
      </c>
      <c r="B26" s="39" t="s">
        <v>96</v>
      </c>
      <c r="C26" s="9"/>
      <c r="D26" s="9"/>
      <c r="F26" s="9"/>
      <c r="G26" s="9"/>
      <c r="H26" s="38"/>
    </row>
    <row r="27" spans="1:8" x14ac:dyDescent="0.4">
      <c r="A27" s="38"/>
      <c r="B27" s="39"/>
      <c r="H27" s="38"/>
    </row>
  </sheetData>
  <sheetProtection algorithmName="SHA-512" hashValue="lokevi9vmbjoXagbsK+L84zLBF3jKWtx9BpYftVtMg1sfvyRUZ01Y0t/W+qJcEnk7l22En3Xx86qyaL1NPS/kQ==" saltValue="z8ixSeXoEK2L8l1M3s50ZA==" spinCount="100000" sheet="1" objects="1" scenarios="1" sort="0" autoFilter="0" pivotTables="0"/>
  <sortState ref="B12:G24">
    <sortCondition ref="B12"/>
  </sortState>
  <mergeCells count="7">
    <mergeCell ref="A1:G1"/>
    <mergeCell ref="A3:G3"/>
    <mergeCell ref="G7:G9"/>
    <mergeCell ref="D7:D9"/>
    <mergeCell ref="E7:E9"/>
    <mergeCell ref="F7:F9"/>
    <mergeCell ref="C7:C9"/>
  </mergeCell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 alignWithMargins="0">
    <oddFooter>&amp;C&amp;"+,Regular"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FAFB4"/>
    <pageSetUpPr fitToPage="1"/>
  </sheetPr>
  <dimension ref="A1:K89"/>
  <sheetViews>
    <sheetView showGridLines="0" zoomScaleNormal="100" zoomScaleSheetLayoutView="100" workbookViewId="0">
      <selection sqref="A1:G1"/>
    </sheetView>
  </sheetViews>
  <sheetFormatPr defaultColWidth="9.1328125" defaultRowHeight="13.15" x14ac:dyDescent="0.4"/>
  <cols>
    <col min="1" max="1" width="3.265625" style="5" customWidth="1"/>
    <col min="2" max="2" width="33.86328125" style="5" customWidth="1"/>
    <col min="3" max="3" width="10.86328125" style="5" customWidth="1"/>
    <col min="4" max="4" width="11.59765625" style="5" customWidth="1"/>
    <col min="5" max="5" width="10.59765625" style="5" customWidth="1"/>
    <col min="6" max="6" width="9.1328125" style="5" customWidth="1"/>
    <col min="7" max="7" width="7.86328125" style="5" customWidth="1"/>
    <col min="8" max="8" width="3.265625" style="5" customWidth="1"/>
    <col min="9" max="16384" width="9.1328125" style="5"/>
  </cols>
  <sheetData>
    <row r="1" spans="1:10" ht="20.100000000000001" customHeight="1" x14ac:dyDescent="0.55000000000000004">
      <c r="A1" s="321" t="s">
        <v>7</v>
      </c>
      <c r="B1" s="321"/>
      <c r="C1" s="321"/>
      <c r="D1" s="321"/>
      <c r="E1" s="321"/>
      <c r="F1" s="321"/>
      <c r="G1" s="321"/>
    </row>
    <row r="2" spans="1:10" ht="3.75" customHeight="1" x14ac:dyDescent="0.55000000000000004">
      <c r="B2" s="115"/>
      <c r="C2" s="115"/>
      <c r="D2" s="115"/>
      <c r="E2" s="115"/>
      <c r="F2" s="115"/>
      <c r="G2" s="115"/>
    </row>
    <row r="3" spans="1:10" ht="15.75" x14ac:dyDescent="0.5">
      <c r="A3" s="320" t="s">
        <v>105</v>
      </c>
      <c r="B3" s="320"/>
      <c r="C3" s="320"/>
      <c r="D3" s="320"/>
      <c r="E3" s="320"/>
      <c r="F3" s="320"/>
      <c r="G3" s="320"/>
    </row>
    <row r="4" spans="1:10" ht="9" customHeight="1" x14ac:dyDescent="0.5">
      <c r="B4" s="116"/>
      <c r="C4" s="116"/>
      <c r="D4" s="116"/>
      <c r="E4" s="116"/>
      <c r="F4" s="116"/>
      <c r="G4" s="116"/>
    </row>
    <row r="5" spans="1:10" ht="9.75" customHeight="1" x14ac:dyDescent="0.4">
      <c r="A5" s="9"/>
      <c r="C5" s="7"/>
      <c r="D5" s="7"/>
      <c r="E5" s="7"/>
      <c r="F5" s="9"/>
      <c r="G5" s="9"/>
      <c r="H5" s="9"/>
    </row>
    <row r="6" spans="1:10" ht="17.25" customHeight="1" x14ac:dyDescent="0.4">
      <c r="A6" s="9"/>
      <c r="B6" s="10" t="s">
        <v>24</v>
      </c>
      <c r="C6" s="7"/>
      <c r="D6" s="7"/>
      <c r="E6" s="7"/>
      <c r="F6" s="9"/>
      <c r="G6" s="9"/>
      <c r="H6" s="9"/>
    </row>
    <row r="7" spans="1:10" ht="12.75" customHeight="1" x14ac:dyDescent="0.4">
      <c r="A7" s="9"/>
      <c r="B7" s="11" t="s">
        <v>3</v>
      </c>
      <c r="C7" s="11"/>
      <c r="H7" s="9"/>
    </row>
    <row r="8" spans="1:10" ht="34.5" customHeight="1" x14ac:dyDescent="0.4">
      <c r="A8" s="9"/>
      <c r="B8" s="20" t="s">
        <v>32</v>
      </c>
      <c r="C8" s="131" t="s">
        <v>106</v>
      </c>
      <c r="D8" s="132" t="s">
        <v>109</v>
      </c>
      <c r="E8" s="132" t="s">
        <v>104</v>
      </c>
      <c r="F8" s="132" t="s">
        <v>108</v>
      </c>
      <c r="G8" s="131" t="s">
        <v>51</v>
      </c>
      <c r="H8" s="33"/>
      <c r="I8" s="33"/>
      <c r="J8" s="33"/>
    </row>
    <row r="9" spans="1:10" x14ac:dyDescent="0.4">
      <c r="A9" s="9"/>
      <c r="B9" s="133" t="s">
        <v>56</v>
      </c>
      <c r="C9" s="127">
        <v>747104</v>
      </c>
      <c r="D9" s="127">
        <v>1115866</v>
      </c>
      <c r="E9" s="127">
        <v>867110</v>
      </c>
      <c r="F9" s="127">
        <v>1039713</v>
      </c>
      <c r="G9" s="134">
        <f>E9/F9*100</f>
        <v>83.398976448308332</v>
      </c>
      <c r="H9" s="33"/>
      <c r="I9" s="33"/>
      <c r="J9" s="33"/>
    </row>
    <row r="10" spans="1:10" ht="13.5" x14ac:dyDescent="0.4">
      <c r="A10" s="9"/>
      <c r="B10" s="126" t="s">
        <v>169</v>
      </c>
      <c r="C10" s="127">
        <v>-238333</v>
      </c>
      <c r="D10" s="123">
        <v>2257579</v>
      </c>
      <c r="E10" s="123">
        <v>1372250</v>
      </c>
      <c r="F10" s="123">
        <v>2292763</v>
      </c>
      <c r="G10" s="134">
        <f>E10/F10*100</f>
        <v>59.851367105976507</v>
      </c>
      <c r="H10" s="33"/>
      <c r="I10" s="135"/>
      <c r="J10" s="33"/>
    </row>
    <row r="11" spans="1:10" ht="13.5" x14ac:dyDescent="0.4">
      <c r="A11" s="9"/>
      <c r="B11" s="126" t="s">
        <v>170</v>
      </c>
      <c r="C11" s="127">
        <v>-1033</v>
      </c>
      <c r="D11" s="127">
        <v>30507</v>
      </c>
      <c r="E11" s="127">
        <v>16998</v>
      </c>
      <c r="F11" s="127">
        <f>10508*12.5</f>
        <v>131350</v>
      </c>
      <c r="G11" s="134">
        <v>14.1</v>
      </c>
      <c r="H11" s="33"/>
      <c r="I11" s="135"/>
      <c r="J11" s="33"/>
    </row>
    <row r="12" spans="1:10" ht="12.75" customHeight="1" x14ac:dyDescent="0.4">
      <c r="A12" s="9"/>
      <c r="B12" s="126" t="s">
        <v>14</v>
      </c>
      <c r="C12" s="127">
        <v>482000</v>
      </c>
      <c r="D12" s="127">
        <v>2249000</v>
      </c>
      <c r="E12" s="127">
        <v>1979000</v>
      </c>
      <c r="F12" s="127">
        <v>3887500</v>
      </c>
      <c r="G12" s="134">
        <f>E12/F12*100</f>
        <v>50.90675241157556</v>
      </c>
      <c r="H12" s="9"/>
      <c r="I12" s="14"/>
    </row>
    <row r="13" spans="1:10" ht="12.75" customHeight="1" x14ac:dyDescent="0.4">
      <c r="A13" s="9"/>
      <c r="B13" s="129" t="s">
        <v>42</v>
      </c>
      <c r="C13" s="127">
        <v>70832</v>
      </c>
      <c r="D13" s="127">
        <v>198084</v>
      </c>
      <c r="E13" s="127">
        <v>128013</v>
      </c>
      <c r="F13" s="127">
        <v>317475</v>
      </c>
      <c r="G13" s="134">
        <f>E13/F13*100</f>
        <v>40.322230096858021</v>
      </c>
      <c r="H13" s="9"/>
      <c r="I13" s="14"/>
    </row>
    <row r="14" spans="1:10" ht="12.75" customHeight="1" x14ac:dyDescent="0.4">
      <c r="A14" s="9"/>
      <c r="B14" s="126" t="s">
        <v>171</v>
      </c>
      <c r="C14" s="127">
        <v>1133229</v>
      </c>
      <c r="D14" s="127">
        <v>4472023</v>
      </c>
      <c r="E14" s="127">
        <v>1592245</v>
      </c>
      <c r="F14" s="127">
        <v>3903625</v>
      </c>
      <c r="G14" s="134">
        <f t="shared" ref="G14:G15" si="0">E14/F14*100</f>
        <v>40.788882128790547</v>
      </c>
      <c r="H14" s="9"/>
      <c r="I14" s="14"/>
      <c r="J14" s="136"/>
    </row>
    <row r="15" spans="1:10" ht="12.75" customHeight="1" x14ac:dyDescent="0.4">
      <c r="A15" s="9"/>
      <c r="B15" s="126" t="s">
        <v>28</v>
      </c>
      <c r="C15" s="127">
        <v>767625</v>
      </c>
      <c r="D15" s="123">
        <v>5611031</v>
      </c>
      <c r="E15" s="123">
        <v>4926337</v>
      </c>
      <c r="F15" s="127">
        <v>5385525</v>
      </c>
      <c r="G15" s="134">
        <f t="shared" si="0"/>
        <v>91.473663199038157</v>
      </c>
      <c r="H15" s="9"/>
      <c r="I15" s="14"/>
    </row>
    <row r="16" spans="1:10" ht="12.75" customHeight="1" x14ac:dyDescent="0.4">
      <c r="A16" s="9"/>
      <c r="B16" s="129" t="s">
        <v>13</v>
      </c>
      <c r="C16" s="127">
        <v>837105</v>
      </c>
      <c r="D16" s="127">
        <v>3254446</v>
      </c>
      <c r="E16" s="127">
        <v>2457952</v>
      </c>
      <c r="F16" s="127">
        <v>3870588</v>
      </c>
      <c r="G16" s="134">
        <f>E16/F16*100</f>
        <v>63.503323009320546</v>
      </c>
      <c r="H16" s="9"/>
      <c r="I16" s="14"/>
    </row>
    <row r="17" spans="1:11" ht="12.75" customHeight="1" x14ac:dyDescent="0.4">
      <c r="A17" s="9"/>
      <c r="B17" s="126" t="s">
        <v>172</v>
      </c>
      <c r="C17" s="127">
        <v>16765</v>
      </c>
      <c r="D17" s="127">
        <v>176948</v>
      </c>
      <c r="E17" s="127">
        <v>163091</v>
      </c>
      <c r="F17" s="127">
        <v>411788</v>
      </c>
      <c r="G17" s="134">
        <f>E17/F17*100</f>
        <v>39.605573741828323</v>
      </c>
      <c r="H17" s="9"/>
      <c r="I17" s="14"/>
    </row>
    <row r="18" spans="1:11" x14ac:dyDescent="0.4">
      <c r="A18" s="9"/>
      <c r="B18" s="97" t="s">
        <v>16</v>
      </c>
      <c r="C18" s="137">
        <f>SUM(C9:C17)</f>
        <v>3815294</v>
      </c>
      <c r="D18" s="137">
        <f>SUM(D9:D17)</f>
        <v>19365484</v>
      </c>
      <c r="E18" s="137">
        <f>SUM(E9:E17)</f>
        <v>13502996</v>
      </c>
      <c r="F18" s="137">
        <f>SUM(F9:F17)</f>
        <v>21240327</v>
      </c>
      <c r="G18" s="83"/>
      <c r="H18" s="9"/>
    </row>
    <row r="19" spans="1:11" x14ac:dyDescent="0.4">
      <c r="A19" s="9"/>
      <c r="B19" s="96"/>
      <c r="C19" s="37"/>
      <c r="D19" s="37"/>
      <c r="E19" s="37"/>
      <c r="F19" s="37"/>
      <c r="G19" s="102"/>
      <c r="H19" s="9"/>
    </row>
    <row r="20" spans="1:11" ht="14.25" customHeight="1" x14ac:dyDescent="0.4">
      <c r="A20" s="9"/>
      <c r="H20" s="9"/>
    </row>
    <row r="21" spans="1:11" s="54" customFormat="1" ht="12.75" customHeight="1" x14ac:dyDescent="0.4">
      <c r="A21" s="39"/>
      <c r="B21" s="39"/>
      <c r="C21" s="39"/>
      <c r="D21" s="39"/>
      <c r="E21" s="39"/>
      <c r="F21" s="39"/>
      <c r="G21" s="39"/>
      <c r="H21" s="39"/>
    </row>
    <row r="22" spans="1:11" ht="15.75" x14ac:dyDescent="0.5">
      <c r="A22" s="320" t="s">
        <v>115</v>
      </c>
      <c r="B22" s="320"/>
      <c r="C22" s="320"/>
      <c r="D22" s="320"/>
      <c r="E22" s="320"/>
      <c r="F22" s="320"/>
      <c r="G22" s="320"/>
    </row>
    <row r="23" spans="1:11" ht="9.75" customHeight="1" x14ac:dyDescent="0.45">
      <c r="A23" s="138"/>
      <c r="B23" s="138"/>
      <c r="C23" s="138"/>
      <c r="D23" s="138"/>
      <c r="E23" s="138"/>
      <c r="F23" s="138"/>
      <c r="G23" s="138"/>
      <c r="H23" s="138"/>
    </row>
    <row r="24" spans="1:11" ht="15.75" customHeight="1" x14ac:dyDescent="0.4">
      <c r="A24" s="9"/>
      <c r="B24" s="10" t="s">
        <v>31</v>
      </c>
      <c r="F24" s="43"/>
      <c r="G24" s="43"/>
      <c r="H24" s="9"/>
    </row>
    <row r="25" spans="1:11" x14ac:dyDescent="0.4">
      <c r="A25" s="9"/>
      <c r="B25" s="11" t="s">
        <v>3</v>
      </c>
      <c r="C25" s="139"/>
      <c r="D25" s="139"/>
      <c r="E25" s="140"/>
      <c r="F25" s="9"/>
      <c r="G25" s="9"/>
      <c r="H25" s="9"/>
    </row>
    <row r="26" spans="1:11" ht="7.5" customHeight="1" x14ac:dyDescent="0.4">
      <c r="A26" s="9"/>
      <c r="B26" s="39"/>
      <c r="C26" s="326" t="s">
        <v>110</v>
      </c>
      <c r="D26" s="33"/>
      <c r="E26" s="135"/>
      <c r="F26" s="33"/>
      <c r="G26" s="33"/>
      <c r="H26" s="33"/>
      <c r="I26" s="33"/>
    </row>
    <row r="27" spans="1:11" ht="14.65" customHeight="1" x14ac:dyDescent="0.4">
      <c r="A27" s="9"/>
      <c r="B27" s="20" t="s">
        <v>116</v>
      </c>
      <c r="C27" s="329"/>
      <c r="D27" s="33"/>
      <c r="E27" s="33"/>
      <c r="F27" s="33"/>
      <c r="G27" s="33"/>
      <c r="H27" s="33"/>
      <c r="I27" s="33"/>
      <c r="J27" s="14"/>
      <c r="K27" s="105"/>
    </row>
    <row r="28" spans="1:11" x14ac:dyDescent="0.4">
      <c r="A28" s="9"/>
      <c r="B28" s="133" t="s">
        <v>173</v>
      </c>
      <c r="C28" s="127">
        <v>195197</v>
      </c>
      <c r="D28" s="33"/>
      <c r="E28" s="33"/>
      <c r="F28" s="33"/>
      <c r="G28" s="33"/>
      <c r="H28" s="33"/>
      <c r="I28" s="33"/>
      <c r="J28" s="14"/>
      <c r="K28" s="105"/>
    </row>
    <row r="29" spans="1:11" x14ac:dyDescent="0.4">
      <c r="A29" s="9"/>
      <c r="B29" s="126" t="s">
        <v>40</v>
      </c>
      <c r="C29" s="127">
        <v>251095</v>
      </c>
      <c r="D29" s="33"/>
      <c r="E29" s="33"/>
      <c r="F29" s="33"/>
      <c r="G29" s="33"/>
      <c r="H29" s="33"/>
      <c r="I29" s="33"/>
      <c r="J29" s="14"/>
    </row>
    <row r="30" spans="1:11" x14ac:dyDescent="0.4">
      <c r="A30" s="9"/>
      <c r="B30" s="126" t="s">
        <v>174</v>
      </c>
      <c r="C30" s="127">
        <v>53364</v>
      </c>
      <c r="D30" s="33"/>
      <c r="E30" s="135"/>
      <c r="F30" s="33"/>
      <c r="G30" s="33"/>
      <c r="H30" s="33"/>
      <c r="I30" s="33"/>
      <c r="J30" s="14"/>
    </row>
    <row r="31" spans="1:11" ht="12.75" customHeight="1" x14ac:dyDescent="0.4">
      <c r="A31" s="9"/>
      <c r="B31" s="126" t="s">
        <v>14</v>
      </c>
      <c r="C31" s="127">
        <v>73479000</v>
      </c>
      <c r="D31" s="33"/>
      <c r="E31" s="33"/>
      <c r="F31" s="33"/>
      <c r="G31" s="33"/>
      <c r="H31" s="33"/>
      <c r="I31" s="33"/>
    </row>
    <row r="32" spans="1:11" ht="12.75" customHeight="1" x14ac:dyDescent="0.4">
      <c r="A32" s="9"/>
      <c r="B32" s="129" t="s">
        <v>37</v>
      </c>
      <c r="C32" s="127">
        <v>15049462</v>
      </c>
      <c r="D32" s="33"/>
      <c r="E32" s="141"/>
      <c r="H32" s="9"/>
    </row>
    <row r="33" spans="1:10" ht="12.75" customHeight="1" x14ac:dyDescent="0.4">
      <c r="A33" s="9"/>
      <c r="B33" s="126" t="s">
        <v>135</v>
      </c>
      <c r="C33" s="127">
        <v>6088057</v>
      </c>
      <c r="D33" s="33"/>
      <c r="E33" s="141"/>
      <c r="H33" s="9"/>
      <c r="I33" s="14"/>
      <c r="J33" s="14"/>
    </row>
    <row r="34" spans="1:10" ht="12.75" customHeight="1" x14ac:dyDescent="0.4">
      <c r="A34" s="9"/>
      <c r="B34" s="126" t="s">
        <v>25</v>
      </c>
      <c r="C34" s="127">
        <v>42447066</v>
      </c>
      <c r="D34" s="33"/>
      <c r="E34" s="141"/>
      <c r="H34" s="9"/>
      <c r="I34" s="14"/>
      <c r="J34" s="14"/>
    </row>
    <row r="35" spans="1:10" ht="15" customHeight="1" x14ac:dyDescent="0.4">
      <c r="A35" s="9"/>
      <c r="B35" s="133" t="s">
        <v>27</v>
      </c>
      <c r="C35" s="127">
        <v>34991088</v>
      </c>
      <c r="D35" s="33"/>
      <c r="E35" s="141"/>
      <c r="F35" s="33"/>
      <c r="G35" s="33"/>
      <c r="H35" s="33"/>
      <c r="I35" s="33"/>
    </row>
    <row r="36" spans="1:10" x14ac:dyDescent="0.4">
      <c r="A36" s="9"/>
      <c r="B36" s="133" t="s">
        <v>30</v>
      </c>
      <c r="C36" s="127">
        <v>84411</v>
      </c>
      <c r="D36" s="33"/>
      <c r="E36" s="142"/>
      <c r="F36" s="33"/>
      <c r="G36" s="33"/>
      <c r="H36" s="33"/>
      <c r="I36" s="33"/>
    </row>
    <row r="37" spans="1:10" x14ac:dyDescent="0.4">
      <c r="A37" s="9"/>
      <c r="B37" s="97" t="s">
        <v>16</v>
      </c>
      <c r="C37" s="137">
        <f>SUM(C28:C36)</f>
        <v>172638740</v>
      </c>
      <c r="D37" s="33"/>
      <c r="E37" s="37"/>
      <c r="F37" s="33"/>
      <c r="G37" s="33"/>
      <c r="H37" s="33"/>
      <c r="I37" s="33"/>
    </row>
    <row r="38" spans="1:10" x14ac:dyDescent="0.4">
      <c r="D38" s="33"/>
      <c r="E38" s="87"/>
      <c r="G38" s="35"/>
    </row>
    <row r="39" spans="1:10" x14ac:dyDescent="0.4">
      <c r="E39" s="87"/>
      <c r="G39" s="35"/>
    </row>
    <row r="40" spans="1:10" x14ac:dyDescent="0.4">
      <c r="E40" s="87"/>
      <c r="G40" s="35"/>
    </row>
    <row r="41" spans="1:10" x14ac:dyDescent="0.4">
      <c r="A41" s="35"/>
      <c r="B41" s="35"/>
      <c r="C41" s="12"/>
      <c r="D41" s="9"/>
      <c r="E41" s="9"/>
      <c r="F41" s="9"/>
      <c r="G41" s="9"/>
      <c r="H41" s="35"/>
    </row>
    <row r="42" spans="1:10" ht="20.65" x14ac:dyDescent="0.55000000000000004">
      <c r="A42" s="321" t="s">
        <v>175</v>
      </c>
      <c r="B42" s="321"/>
      <c r="C42" s="321"/>
      <c r="D42" s="321"/>
      <c r="E42" s="321"/>
      <c r="F42" s="321"/>
      <c r="G42" s="321"/>
    </row>
    <row r="43" spans="1:10" ht="9" customHeight="1" x14ac:dyDescent="0.55000000000000004">
      <c r="B43" s="115"/>
      <c r="C43" s="115"/>
      <c r="D43" s="115"/>
      <c r="E43" s="115"/>
      <c r="F43" s="115"/>
    </row>
    <row r="44" spans="1:10" ht="15" customHeight="1" x14ac:dyDescent="0.4">
      <c r="A44" s="330" t="s">
        <v>133</v>
      </c>
      <c r="B44" s="330"/>
      <c r="C44" s="330"/>
      <c r="D44" s="330"/>
      <c r="E44" s="330"/>
      <c r="F44" s="330"/>
      <c r="G44" s="330"/>
    </row>
    <row r="45" spans="1:10" ht="16.899999999999999" customHeight="1" x14ac:dyDescent="0.4">
      <c r="A45" s="330"/>
      <c r="B45" s="330"/>
      <c r="C45" s="330"/>
      <c r="D45" s="330"/>
      <c r="E45" s="330"/>
      <c r="F45" s="330"/>
      <c r="G45" s="330"/>
    </row>
    <row r="46" spans="1:10" x14ac:dyDescent="0.4">
      <c r="C46" s="7"/>
      <c r="D46" s="7"/>
    </row>
    <row r="47" spans="1:10" ht="13.5" customHeight="1" x14ac:dyDescent="0.4">
      <c r="B47" s="10" t="s">
        <v>33</v>
      </c>
      <c r="C47" s="7"/>
      <c r="D47" s="7"/>
    </row>
    <row r="48" spans="1:10" ht="22.5" customHeight="1" x14ac:dyDescent="0.4">
      <c r="B48" s="11" t="s">
        <v>3</v>
      </c>
    </row>
    <row r="49" spans="2:11" ht="27.4" customHeight="1" x14ac:dyDescent="0.4">
      <c r="B49" s="20" t="s">
        <v>131</v>
      </c>
      <c r="C49" s="132" t="s">
        <v>110</v>
      </c>
      <c r="D49" s="33"/>
      <c r="E49" s="33"/>
      <c r="F49" s="33"/>
      <c r="G49" s="33"/>
    </row>
    <row r="50" spans="2:11" x14ac:dyDescent="0.4">
      <c r="B50" s="133" t="s">
        <v>173</v>
      </c>
      <c r="C50" s="123">
        <v>21130998</v>
      </c>
      <c r="D50" s="33"/>
      <c r="E50" s="33"/>
      <c r="F50" s="33"/>
      <c r="G50" s="33"/>
    </row>
    <row r="51" spans="2:11" x14ac:dyDescent="0.4">
      <c r="B51" s="126" t="s">
        <v>40</v>
      </c>
      <c r="C51" s="127">
        <v>943839</v>
      </c>
      <c r="D51" s="33"/>
      <c r="E51" s="33"/>
      <c r="F51" s="33"/>
      <c r="G51" s="33"/>
    </row>
    <row r="52" spans="2:11" x14ac:dyDescent="0.4">
      <c r="B52" s="126" t="s">
        <v>123</v>
      </c>
      <c r="C52" s="127">
        <v>0</v>
      </c>
      <c r="D52" s="14"/>
      <c r="E52" s="33"/>
      <c r="F52" s="33"/>
      <c r="G52" s="33"/>
    </row>
    <row r="53" spans="2:11" x14ac:dyDescent="0.4">
      <c r="B53" s="126" t="s">
        <v>14</v>
      </c>
      <c r="C53" s="127">
        <v>127031000</v>
      </c>
      <c r="D53" s="33"/>
      <c r="E53" s="33"/>
      <c r="F53" s="33"/>
      <c r="G53" s="33"/>
    </row>
    <row r="54" spans="2:11" x14ac:dyDescent="0.4">
      <c r="B54" s="129" t="s">
        <v>37</v>
      </c>
      <c r="C54" s="127">
        <v>15105358</v>
      </c>
      <c r="D54" s="33"/>
      <c r="E54" s="33"/>
      <c r="F54" s="33"/>
      <c r="G54" s="33"/>
    </row>
    <row r="55" spans="2:11" x14ac:dyDescent="0.4">
      <c r="B55" s="126" t="s">
        <v>124</v>
      </c>
      <c r="C55" s="127">
        <v>45869043</v>
      </c>
      <c r="D55" s="33"/>
      <c r="E55" s="33"/>
      <c r="F55" s="33"/>
      <c r="G55" s="33"/>
    </row>
    <row r="56" spans="2:11" x14ac:dyDescent="0.4">
      <c r="B56" s="126" t="s">
        <v>25</v>
      </c>
      <c r="C56" s="127">
        <v>107099959</v>
      </c>
      <c r="D56" s="33"/>
      <c r="E56" s="33"/>
      <c r="F56" s="33"/>
      <c r="G56" s="33"/>
    </row>
    <row r="57" spans="2:11" x14ac:dyDescent="0.4">
      <c r="B57" s="129" t="s">
        <v>13</v>
      </c>
      <c r="C57" s="127">
        <v>105193161.627</v>
      </c>
      <c r="D57" s="33"/>
      <c r="E57" s="33"/>
      <c r="F57" s="33"/>
      <c r="G57" s="33"/>
    </row>
    <row r="58" spans="2:11" x14ac:dyDescent="0.4">
      <c r="B58" s="133" t="s">
        <v>75</v>
      </c>
      <c r="C58" s="127">
        <v>0</v>
      </c>
      <c r="D58" s="14"/>
      <c r="E58" s="33"/>
      <c r="F58" s="33"/>
      <c r="G58" s="33"/>
    </row>
    <row r="59" spans="2:11" x14ac:dyDescent="0.4">
      <c r="B59" s="30" t="s">
        <v>16</v>
      </c>
      <c r="C59" s="137">
        <f>+SUM(C50:C58)</f>
        <v>422373358.62699997</v>
      </c>
    </row>
    <row r="60" spans="2:11" x14ac:dyDescent="0.4">
      <c r="F60" s="14"/>
    </row>
    <row r="61" spans="2:11" ht="24" customHeight="1" x14ac:dyDescent="0.4">
      <c r="B61" s="11" t="s">
        <v>3</v>
      </c>
      <c r="F61" s="14"/>
    </row>
    <row r="62" spans="2:11" x14ac:dyDescent="0.4">
      <c r="B62" s="10" t="s">
        <v>137</v>
      </c>
      <c r="F62" s="14"/>
    </row>
    <row r="63" spans="2:11" ht="22.9" customHeight="1" x14ac:dyDescent="0.4">
      <c r="B63" s="20" t="s">
        <v>125</v>
      </c>
      <c r="C63" s="132" t="s">
        <v>110</v>
      </c>
      <c r="D63" s="132" t="s">
        <v>111</v>
      </c>
      <c r="F63" s="14"/>
      <c r="H63" s="143"/>
    </row>
    <row r="64" spans="2:11" x14ac:dyDescent="0.4">
      <c r="B64" s="133" t="s">
        <v>56</v>
      </c>
      <c r="C64" s="127">
        <v>13044473</v>
      </c>
      <c r="D64" s="127">
        <v>12480088</v>
      </c>
      <c r="H64" s="143"/>
      <c r="I64" s="144"/>
      <c r="J64" s="144"/>
      <c r="K64" s="144"/>
    </row>
    <row r="65" spans="1:11" x14ac:dyDescent="0.4">
      <c r="B65" s="133" t="s">
        <v>117</v>
      </c>
      <c r="C65" s="127">
        <v>4369105</v>
      </c>
      <c r="D65" s="127">
        <v>4351522</v>
      </c>
      <c r="H65" s="143"/>
      <c r="I65" s="144"/>
      <c r="J65" s="144"/>
      <c r="K65" s="144"/>
    </row>
    <row r="66" spans="1:11" x14ac:dyDescent="0.4">
      <c r="B66" s="126" t="s">
        <v>118</v>
      </c>
      <c r="C66" s="127">
        <v>1513287</v>
      </c>
      <c r="D66" s="127">
        <v>1372550</v>
      </c>
      <c r="H66" s="143"/>
      <c r="I66" s="144"/>
      <c r="J66" s="144"/>
      <c r="K66" s="144"/>
    </row>
    <row r="67" spans="1:11" x14ac:dyDescent="0.4">
      <c r="B67" s="126" t="s">
        <v>119</v>
      </c>
      <c r="C67" s="127">
        <v>8268716</v>
      </c>
      <c r="D67" s="127">
        <v>1848575</v>
      </c>
      <c r="H67" s="143"/>
      <c r="I67" s="144"/>
      <c r="J67" s="144"/>
      <c r="K67" s="144"/>
    </row>
    <row r="68" spans="1:11" x14ac:dyDescent="0.4">
      <c r="B68" s="129" t="s">
        <v>120</v>
      </c>
      <c r="C68" s="127">
        <v>1666853</v>
      </c>
      <c r="D68" s="127">
        <v>1666853</v>
      </c>
      <c r="H68" s="143"/>
      <c r="I68" s="144"/>
      <c r="J68" s="144"/>
      <c r="K68" s="144"/>
    </row>
    <row r="69" spans="1:11" x14ac:dyDescent="0.4">
      <c r="B69" s="126" t="s">
        <v>129</v>
      </c>
      <c r="C69" s="127">
        <v>9848013</v>
      </c>
      <c r="D69" s="127">
        <v>9709144</v>
      </c>
      <c r="H69" s="143"/>
      <c r="I69" s="144"/>
      <c r="J69" s="144"/>
      <c r="K69" s="144"/>
    </row>
    <row r="70" spans="1:11" x14ac:dyDescent="0.4">
      <c r="B70" s="126" t="s">
        <v>121</v>
      </c>
      <c r="C70" s="127">
        <v>3956</v>
      </c>
      <c r="D70" s="127">
        <v>3955</v>
      </c>
      <c r="H70" s="143"/>
      <c r="I70" s="144"/>
      <c r="J70" s="144"/>
      <c r="K70" s="144"/>
    </row>
    <row r="71" spans="1:11" x14ac:dyDescent="0.4">
      <c r="B71" s="126" t="s">
        <v>40</v>
      </c>
      <c r="C71" s="127">
        <v>31593911.5</v>
      </c>
      <c r="D71" s="127">
        <v>27656009</v>
      </c>
      <c r="H71" s="143"/>
      <c r="I71" s="144"/>
      <c r="J71" s="144"/>
      <c r="K71" s="144"/>
    </row>
    <row r="72" spans="1:11" x14ac:dyDescent="0.4">
      <c r="B72" s="126" t="s">
        <v>123</v>
      </c>
      <c r="C72" s="127">
        <v>1032759</v>
      </c>
      <c r="D72" s="127">
        <v>1030426</v>
      </c>
      <c r="H72" s="143"/>
      <c r="I72" s="144"/>
      <c r="J72" s="144"/>
      <c r="K72" s="144"/>
    </row>
    <row r="73" spans="1:11" x14ac:dyDescent="0.4">
      <c r="B73" s="126" t="s">
        <v>14</v>
      </c>
      <c r="C73" s="127">
        <v>20869335</v>
      </c>
      <c r="D73" s="127">
        <v>15471350.5</v>
      </c>
      <c r="H73" s="143"/>
      <c r="I73" s="144"/>
      <c r="J73" s="144"/>
      <c r="K73" s="144"/>
    </row>
    <row r="74" spans="1:11" x14ac:dyDescent="0.4">
      <c r="B74" s="129" t="s">
        <v>37</v>
      </c>
      <c r="C74" s="127">
        <v>9733299</v>
      </c>
      <c r="D74" s="127">
        <v>4384092</v>
      </c>
      <c r="H74" s="143"/>
      <c r="I74" s="144"/>
      <c r="J74" s="144"/>
      <c r="K74" s="144"/>
    </row>
    <row r="75" spans="1:11" x14ac:dyDescent="0.4">
      <c r="B75" s="126" t="s">
        <v>124</v>
      </c>
      <c r="C75" s="127">
        <v>93602505.799999997</v>
      </c>
      <c r="D75" s="127">
        <v>55972315.399999999</v>
      </c>
      <c r="H75" s="143"/>
      <c r="I75" s="144"/>
      <c r="J75" s="144"/>
      <c r="K75" s="144"/>
    </row>
    <row r="76" spans="1:11" x14ac:dyDescent="0.4">
      <c r="A76" s="143"/>
      <c r="B76" s="126" t="s">
        <v>25</v>
      </c>
      <c r="C76" s="127">
        <v>56718854</v>
      </c>
      <c r="D76" s="127">
        <v>27574822</v>
      </c>
      <c r="E76" s="9"/>
      <c r="F76" s="144"/>
      <c r="G76" s="144"/>
      <c r="H76" s="143"/>
    </row>
    <row r="77" spans="1:11" x14ac:dyDescent="0.4">
      <c r="A77" s="9"/>
      <c r="B77" s="129" t="s">
        <v>13</v>
      </c>
      <c r="C77" s="127">
        <v>60943111.868000001</v>
      </c>
      <c r="D77" s="127">
        <v>39553153.486500002</v>
      </c>
      <c r="E77" s="9"/>
      <c r="F77" s="9"/>
      <c r="G77" s="9"/>
      <c r="H77" s="9"/>
    </row>
    <row r="78" spans="1:11" x14ac:dyDescent="0.4">
      <c r="B78" s="133" t="s">
        <v>75</v>
      </c>
      <c r="C78" s="127">
        <v>10285063</v>
      </c>
      <c r="D78" s="127">
        <v>8380013</v>
      </c>
    </row>
    <row r="79" spans="1:11" x14ac:dyDescent="0.4">
      <c r="B79" s="129" t="s">
        <v>122</v>
      </c>
      <c r="C79" s="127">
        <v>0</v>
      </c>
      <c r="D79" s="127">
        <v>0</v>
      </c>
      <c r="F79" s="14"/>
    </row>
    <row r="80" spans="1:11" ht="13.5" x14ac:dyDescent="0.4">
      <c r="B80" s="129" t="s">
        <v>176</v>
      </c>
      <c r="C80" s="127">
        <v>17930152</v>
      </c>
      <c r="D80" s="145">
        <v>18275988</v>
      </c>
      <c r="F80" s="14"/>
    </row>
    <row r="81" spans="1:7" ht="12" customHeight="1" x14ac:dyDescent="0.4">
      <c r="B81" s="30" t="s">
        <v>80</v>
      </c>
      <c r="C81" s="137">
        <f>SUM(C64:C80)</f>
        <v>341423394.16799998</v>
      </c>
      <c r="D81" s="146">
        <f>SUM(D64:D80)</f>
        <v>229730856.3865</v>
      </c>
      <c r="F81" s="14"/>
    </row>
    <row r="82" spans="1:7" ht="3.75" customHeight="1" x14ac:dyDescent="0.4">
      <c r="B82" s="147"/>
      <c r="C82" s="148"/>
      <c r="D82" s="37"/>
    </row>
    <row r="83" spans="1:7" x14ac:dyDescent="0.4">
      <c r="B83" s="96" t="s">
        <v>153</v>
      </c>
      <c r="C83" s="149">
        <f>+C59+C81</f>
        <v>763796752.79499996</v>
      </c>
      <c r="D83" s="37"/>
      <c r="F83" s="14"/>
    </row>
    <row r="84" spans="1:7" x14ac:dyDescent="0.4">
      <c r="B84" s="96"/>
      <c r="C84" s="37"/>
      <c r="D84" s="37"/>
    </row>
    <row r="85" spans="1:7" ht="13.5" customHeight="1" x14ac:dyDescent="0.4">
      <c r="A85" s="143" t="s">
        <v>19</v>
      </c>
      <c r="B85" s="150" t="s">
        <v>150</v>
      </c>
    </row>
    <row r="86" spans="1:7" x14ac:dyDescent="0.4">
      <c r="A86" s="143" t="s">
        <v>20</v>
      </c>
      <c r="B86" s="150" t="s">
        <v>138</v>
      </c>
    </row>
    <row r="87" spans="1:7" x14ac:dyDescent="0.4">
      <c r="A87" s="143" t="s">
        <v>21</v>
      </c>
      <c r="B87" s="150" t="s">
        <v>139</v>
      </c>
    </row>
    <row r="88" spans="1:7" x14ac:dyDescent="0.4">
      <c r="A88" s="143" t="s">
        <v>92</v>
      </c>
      <c r="B88" s="328" t="s">
        <v>132</v>
      </c>
      <c r="C88" s="328"/>
      <c r="D88" s="328"/>
      <c r="E88" s="328"/>
      <c r="F88" s="328"/>
      <c r="G88" s="328"/>
    </row>
    <row r="89" spans="1:7" x14ac:dyDescent="0.4">
      <c r="A89" s="143" t="s">
        <v>93</v>
      </c>
      <c r="B89" s="150" t="s">
        <v>140</v>
      </c>
      <c r="F89" s="144"/>
      <c r="G89" s="144"/>
    </row>
  </sheetData>
  <sheetProtection algorithmName="SHA-512" hashValue="cjYCCVrULUQS9PGeJmrKOlwxFZK28Nqbf4GUmwBemqAq9UhNWhAUMFaPsSxWj9h/dB7RIKtddL773xltrEbC8A==" saltValue="/u59kRI5wFNqcxWEL8Ll7A==" spinCount="100000" sheet="1" objects="1" scenarios="1" sort="0" autoFilter="0" pivotTables="0"/>
  <mergeCells count="7">
    <mergeCell ref="B88:G88"/>
    <mergeCell ref="A42:G42"/>
    <mergeCell ref="A1:G1"/>
    <mergeCell ref="A3:G3"/>
    <mergeCell ref="A22:G22"/>
    <mergeCell ref="C26:C27"/>
    <mergeCell ref="A44:G45"/>
  </mergeCells>
  <printOptions horizontalCentered="1"/>
  <pageMargins left="0.19685039370078741" right="0" top="0.59055118110236227" bottom="0.59055118110236227" header="0.39370078740157483" footer="0.39370078740157483"/>
  <pageSetup paperSize="9" scale="70" orientation="portrait" r:id="rId1"/>
  <headerFooter alignWithMargins="0">
    <oddFooter>&amp;C&amp;"+,Regular"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2"/>
  </sheetPr>
  <dimension ref="A1:K70"/>
  <sheetViews>
    <sheetView showGridLines="0" zoomScaleNormal="100" zoomScaleSheetLayoutView="100" workbookViewId="0">
      <selection activeCell="B1" sqref="B1:C1"/>
    </sheetView>
  </sheetViews>
  <sheetFormatPr defaultColWidth="9.86328125" defaultRowHeight="13.15" x14ac:dyDescent="0.4"/>
  <cols>
    <col min="1" max="1" width="3.59765625" style="151" customWidth="1"/>
    <col min="2" max="2" width="55.73046875" style="151" customWidth="1"/>
    <col min="3" max="3" width="9.1328125" style="151" customWidth="1"/>
    <col min="4" max="4" width="3.265625" style="151" customWidth="1"/>
    <col min="5" max="5" width="10.265625" style="151" customWidth="1"/>
    <col min="6" max="6" width="11.59765625" style="151" customWidth="1"/>
    <col min="7" max="7" width="8.73046875" style="151" customWidth="1"/>
    <col min="8" max="8" width="9.73046875" style="151" customWidth="1"/>
    <col min="9" max="9" width="0.1328125" style="151" hidden="1" customWidth="1"/>
    <col min="10" max="10" width="13.59765625" style="151" bestFit="1" customWidth="1"/>
    <col min="11" max="255" width="9.86328125" style="151"/>
    <col min="256" max="256" width="3.59765625" style="151" customWidth="1"/>
    <col min="257" max="257" width="52.1328125" style="151" customWidth="1"/>
    <col min="258" max="258" width="9.1328125" style="151" customWidth="1"/>
    <col min="259" max="259" width="10.265625" style="151" customWidth="1"/>
    <col min="260" max="260" width="1.86328125" style="151" customWidth="1"/>
    <col min="261" max="261" width="10.265625" style="151" customWidth="1"/>
    <col min="262" max="262" width="11.59765625" style="151" customWidth="1"/>
    <col min="263" max="263" width="8.73046875" style="151" customWidth="1"/>
    <col min="264" max="264" width="9.73046875" style="151" customWidth="1"/>
    <col min="265" max="265" width="0" style="151" hidden="1" customWidth="1"/>
    <col min="266" max="266" width="13.59765625" style="151" bestFit="1" customWidth="1"/>
    <col min="267" max="511" width="9.86328125" style="151"/>
    <col min="512" max="512" width="3.59765625" style="151" customWidth="1"/>
    <col min="513" max="513" width="52.1328125" style="151" customWidth="1"/>
    <col min="514" max="514" width="9.1328125" style="151" customWidth="1"/>
    <col min="515" max="515" width="10.265625" style="151" customWidth="1"/>
    <col min="516" max="516" width="1.86328125" style="151" customWidth="1"/>
    <col min="517" max="517" width="10.265625" style="151" customWidth="1"/>
    <col min="518" max="518" width="11.59765625" style="151" customWidth="1"/>
    <col min="519" max="519" width="8.73046875" style="151" customWidth="1"/>
    <col min="520" max="520" width="9.73046875" style="151" customWidth="1"/>
    <col min="521" max="521" width="0" style="151" hidden="1" customWidth="1"/>
    <col min="522" max="522" width="13.59765625" style="151" bestFit="1" customWidth="1"/>
    <col min="523" max="767" width="9.86328125" style="151"/>
    <col min="768" max="768" width="3.59765625" style="151" customWidth="1"/>
    <col min="769" max="769" width="52.1328125" style="151" customWidth="1"/>
    <col min="770" max="770" width="9.1328125" style="151" customWidth="1"/>
    <col min="771" max="771" width="10.265625" style="151" customWidth="1"/>
    <col min="772" max="772" width="1.86328125" style="151" customWidth="1"/>
    <col min="773" max="773" width="10.265625" style="151" customWidth="1"/>
    <col min="774" max="774" width="11.59765625" style="151" customWidth="1"/>
    <col min="775" max="775" width="8.73046875" style="151" customWidth="1"/>
    <col min="776" max="776" width="9.73046875" style="151" customWidth="1"/>
    <col min="777" max="777" width="0" style="151" hidden="1" customWidth="1"/>
    <col min="778" max="778" width="13.59765625" style="151" bestFit="1" customWidth="1"/>
    <col min="779" max="1023" width="9.86328125" style="151"/>
    <col min="1024" max="1024" width="3.59765625" style="151" customWidth="1"/>
    <col min="1025" max="1025" width="52.1328125" style="151" customWidth="1"/>
    <col min="1026" max="1026" width="9.1328125" style="151" customWidth="1"/>
    <col min="1027" max="1027" width="10.265625" style="151" customWidth="1"/>
    <col min="1028" max="1028" width="1.86328125" style="151" customWidth="1"/>
    <col min="1029" max="1029" width="10.265625" style="151" customWidth="1"/>
    <col min="1030" max="1030" width="11.59765625" style="151" customWidth="1"/>
    <col min="1031" max="1031" width="8.73046875" style="151" customWidth="1"/>
    <col min="1032" max="1032" width="9.73046875" style="151" customWidth="1"/>
    <col min="1033" max="1033" width="0" style="151" hidden="1" customWidth="1"/>
    <col min="1034" max="1034" width="13.59765625" style="151" bestFit="1" customWidth="1"/>
    <col min="1035" max="1279" width="9.86328125" style="151"/>
    <col min="1280" max="1280" width="3.59765625" style="151" customWidth="1"/>
    <col min="1281" max="1281" width="52.1328125" style="151" customWidth="1"/>
    <col min="1282" max="1282" width="9.1328125" style="151" customWidth="1"/>
    <col min="1283" max="1283" width="10.265625" style="151" customWidth="1"/>
    <col min="1284" max="1284" width="1.86328125" style="151" customWidth="1"/>
    <col min="1285" max="1285" width="10.265625" style="151" customWidth="1"/>
    <col min="1286" max="1286" width="11.59765625" style="151" customWidth="1"/>
    <col min="1287" max="1287" width="8.73046875" style="151" customWidth="1"/>
    <col min="1288" max="1288" width="9.73046875" style="151" customWidth="1"/>
    <col min="1289" max="1289" width="0" style="151" hidden="1" customWidth="1"/>
    <col min="1290" max="1290" width="13.59765625" style="151" bestFit="1" customWidth="1"/>
    <col min="1291" max="1535" width="9.86328125" style="151"/>
    <col min="1536" max="1536" width="3.59765625" style="151" customWidth="1"/>
    <col min="1537" max="1537" width="52.1328125" style="151" customWidth="1"/>
    <col min="1538" max="1538" width="9.1328125" style="151" customWidth="1"/>
    <col min="1539" max="1539" width="10.265625" style="151" customWidth="1"/>
    <col min="1540" max="1540" width="1.86328125" style="151" customWidth="1"/>
    <col min="1541" max="1541" width="10.265625" style="151" customWidth="1"/>
    <col min="1542" max="1542" width="11.59765625" style="151" customWidth="1"/>
    <col min="1543" max="1543" width="8.73046875" style="151" customWidth="1"/>
    <col min="1544" max="1544" width="9.73046875" style="151" customWidth="1"/>
    <col min="1545" max="1545" width="0" style="151" hidden="1" customWidth="1"/>
    <col min="1546" max="1546" width="13.59765625" style="151" bestFit="1" customWidth="1"/>
    <col min="1547" max="1791" width="9.86328125" style="151"/>
    <col min="1792" max="1792" width="3.59765625" style="151" customWidth="1"/>
    <col min="1793" max="1793" width="52.1328125" style="151" customWidth="1"/>
    <col min="1794" max="1794" width="9.1328125" style="151" customWidth="1"/>
    <col min="1795" max="1795" width="10.265625" style="151" customWidth="1"/>
    <col min="1796" max="1796" width="1.86328125" style="151" customWidth="1"/>
    <col min="1797" max="1797" width="10.265625" style="151" customWidth="1"/>
    <col min="1798" max="1798" width="11.59765625" style="151" customWidth="1"/>
    <col min="1799" max="1799" width="8.73046875" style="151" customWidth="1"/>
    <col min="1800" max="1800" width="9.73046875" style="151" customWidth="1"/>
    <col min="1801" max="1801" width="0" style="151" hidden="1" customWidth="1"/>
    <col min="1802" max="1802" width="13.59765625" style="151" bestFit="1" customWidth="1"/>
    <col min="1803" max="2047" width="9.86328125" style="151"/>
    <col min="2048" max="2048" width="3.59765625" style="151" customWidth="1"/>
    <col min="2049" max="2049" width="52.1328125" style="151" customWidth="1"/>
    <col min="2050" max="2050" width="9.1328125" style="151" customWidth="1"/>
    <col min="2051" max="2051" width="10.265625" style="151" customWidth="1"/>
    <col min="2052" max="2052" width="1.86328125" style="151" customWidth="1"/>
    <col min="2053" max="2053" width="10.265625" style="151" customWidth="1"/>
    <col min="2054" max="2054" width="11.59765625" style="151" customWidth="1"/>
    <col min="2055" max="2055" width="8.73046875" style="151" customWidth="1"/>
    <col min="2056" max="2056" width="9.73046875" style="151" customWidth="1"/>
    <col min="2057" max="2057" width="0" style="151" hidden="1" customWidth="1"/>
    <col min="2058" max="2058" width="13.59765625" style="151" bestFit="1" customWidth="1"/>
    <col min="2059" max="2303" width="9.86328125" style="151"/>
    <col min="2304" max="2304" width="3.59765625" style="151" customWidth="1"/>
    <col min="2305" max="2305" width="52.1328125" style="151" customWidth="1"/>
    <col min="2306" max="2306" width="9.1328125" style="151" customWidth="1"/>
    <col min="2307" max="2307" width="10.265625" style="151" customWidth="1"/>
    <col min="2308" max="2308" width="1.86328125" style="151" customWidth="1"/>
    <col min="2309" max="2309" width="10.265625" style="151" customWidth="1"/>
    <col min="2310" max="2310" width="11.59765625" style="151" customWidth="1"/>
    <col min="2311" max="2311" width="8.73046875" style="151" customWidth="1"/>
    <col min="2312" max="2312" width="9.73046875" style="151" customWidth="1"/>
    <col min="2313" max="2313" width="0" style="151" hidden="1" customWidth="1"/>
    <col min="2314" max="2314" width="13.59765625" style="151" bestFit="1" customWidth="1"/>
    <col min="2315" max="2559" width="9.86328125" style="151"/>
    <col min="2560" max="2560" width="3.59765625" style="151" customWidth="1"/>
    <col min="2561" max="2561" width="52.1328125" style="151" customWidth="1"/>
    <col min="2562" max="2562" width="9.1328125" style="151" customWidth="1"/>
    <col min="2563" max="2563" width="10.265625" style="151" customWidth="1"/>
    <col min="2564" max="2564" width="1.86328125" style="151" customWidth="1"/>
    <col min="2565" max="2565" width="10.265625" style="151" customWidth="1"/>
    <col min="2566" max="2566" width="11.59765625" style="151" customWidth="1"/>
    <col min="2567" max="2567" width="8.73046875" style="151" customWidth="1"/>
    <col min="2568" max="2568" width="9.73046875" style="151" customWidth="1"/>
    <col min="2569" max="2569" width="0" style="151" hidden="1" customWidth="1"/>
    <col min="2570" max="2570" width="13.59765625" style="151" bestFit="1" customWidth="1"/>
    <col min="2571" max="2815" width="9.86328125" style="151"/>
    <col min="2816" max="2816" width="3.59765625" style="151" customWidth="1"/>
    <col min="2817" max="2817" width="52.1328125" style="151" customWidth="1"/>
    <col min="2818" max="2818" width="9.1328125" style="151" customWidth="1"/>
    <col min="2819" max="2819" width="10.265625" style="151" customWidth="1"/>
    <col min="2820" max="2820" width="1.86328125" style="151" customWidth="1"/>
    <col min="2821" max="2821" width="10.265625" style="151" customWidth="1"/>
    <col min="2822" max="2822" width="11.59765625" style="151" customWidth="1"/>
    <col min="2823" max="2823" width="8.73046875" style="151" customWidth="1"/>
    <col min="2824" max="2824" width="9.73046875" style="151" customWidth="1"/>
    <col min="2825" max="2825" width="0" style="151" hidden="1" customWidth="1"/>
    <col min="2826" max="2826" width="13.59765625" style="151" bestFit="1" customWidth="1"/>
    <col min="2827" max="3071" width="9.86328125" style="151"/>
    <col min="3072" max="3072" width="3.59765625" style="151" customWidth="1"/>
    <col min="3073" max="3073" width="52.1328125" style="151" customWidth="1"/>
    <col min="3074" max="3074" width="9.1328125" style="151" customWidth="1"/>
    <col min="3075" max="3075" width="10.265625" style="151" customWidth="1"/>
    <col min="3076" max="3076" width="1.86328125" style="151" customWidth="1"/>
    <col min="3077" max="3077" width="10.265625" style="151" customWidth="1"/>
    <col min="3078" max="3078" width="11.59765625" style="151" customWidth="1"/>
    <col min="3079" max="3079" width="8.73046875" style="151" customWidth="1"/>
    <col min="3080" max="3080" width="9.73046875" style="151" customWidth="1"/>
    <col min="3081" max="3081" width="0" style="151" hidden="1" customWidth="1"/>
    <col min="3082" max="3082" width="13.59765625" style="151" bestFit="1" customWidth="1"/>
    <col min="3083" max="3327" width="9.86328125" style="151"/>
    <col min="3328" max="3328" width="3.59765625" style="151" customWidth="1"/>
    <col min="3329" max="3329" width="52.1328125" style="151" customWidth="1"/>
    <col min="3330" max="3330" width="9.1328125" style="151" customWidth="1"/>
    <col min="3331" max="3331" width="10.265625" style="151" customWidth="1"/>
    <col min="3332" max="3332" width="1.86328125" style="151" customWidth="1"/>
    <col min="3333" max="3333" width="10.265625" style="151" customWidth="1"/>
    <col min="3334" max="3334" width="11.59765625" style="151" customWidth="1"/>
    <col min="3335" max="3335" width="8.73046875" style="151" customWidth="1"/>
    <col min="3336" max="3336" width="9.73046875" style="151" customWidth="1"/>
    <col min="3337" max="3337" width="0" style="151" hidden="1" customWidth="1"/>
    <col min="3338" max="3338" width="13.59765625" style="151" bestFit="1" customWidth="1"/>
    <col min="3339" max="3583" width="9.86328125" style="151"/>
    <col min="3584" max="3584" width="3.59765625" style="151" customWidth="1"/>
    <col min="3585" max="3585" width="52.1328125" style="151" customWidth="1"/>
    <col min="3586" max="3586" width="9.1328125" style="151" customWidth="1"/>
    <col min="3587" max="3587" width="10.265625" style="151" customWidth="1"/>
    <col min="3588" max="3588" width="1.86328125" style="151" customWidth="1"/>
    <col min="3589" max="3589" width="10.265625" style="151" customWidth="1"/>
    <col min="3590" max="3590" width="11.59765625" style="151" customWidth="1"/>
    <col min="3591" max="3591" width="8.73046875" style="151" customWidth="1"/>
    <col min="3592" max="3592" width="9.73046875" style="151" customWidth="1"/>
    <col min="3593" max="3593" width="0" style="151" hidden="1" customWidth="1"/>
    <col min="3594" max="3594" width="13.59765625" style="151" bestFit="1" customWidth="1"/>
    <col min="3595" max="3839" width="9.86328125" style="151"/>
    <col min="3840" max="3840" width="3.59765625" style="151" customWidth="1"/>
    <col min="3841" max="3841" width="52.1328125" style="151" customWidth="1"/>
    <col min="3842" max="3842" width="9.1328125" style="151" customWidth="1"/>
    <col min="3843" max="3843" width="10.265625" style="151" customWidth="1"/>
    <col min="3844" max="3844" width="1.86328125" style="151" customWidth="1"/>
    <col min="3845" max="3845" width="10.265625" style="151" customWidth="1"/>
    <col min="3846" max="3846" width="11.59765625" style="151" customWidth="1"/>
    <col min="3847" max="3847" width="8.73046875" style="151" customWidth="1"/>
    <col min="3848" max="3848" width="9.73046875" style="151" customWidth="1"/>
    <col min="3849" max="3849" width="0" style="151" hidden="1" customWidth="1"/>
    <col min="3850" max="3850" width="13.59765625" style="151" bestFit="1" customWidth="1"/>
    <col min="3851" max="4095" width="9.86328125" style="151"/>
    <col min="4096" max="4096" width="3.59765625" style="151" customWidth="1"/>
    <col min="4097" max="4097" width="52.1328125" style="151" customWidth="1"/>
    <col min="4098" max="4098" width="9.1328125" style="151" customWidth="1"/>
    <col min="4099" max="4099" width="10.265625" style="151" customWidth="1"/>
    <col min="4100" max="4100" width="1.86328125" style="151" customWidth="1"/>
    <col min="4101" max="4101" width="10.265625" style="151" customWidth="1"/>
    <col min="4102" max="4102" width="11.59765625" style="151" customWidth="1"/>
    <col min="4103" max="4103" width="8.73046875" style="151" customWidth="1"/>
    <col min="4104" max="4104" width="9.73046875" style="151" customWidth="1"/>
    <col min="4105" max="4105" width="0" style="151" hidden="1" customWidth="1"/>
    <col min="4106" max="4106" width="13.59765625" style="151" bestFit="1" customWidth="1"/>
    <col min="4107" max="4351" width="9.86328125" style="151"/>
    <col min="4352" max="4352" width="3.59765625" style="151" customWidth="1"/>
    <col min="4353" max="4353" width="52.1328125" style="151" customWidth="1"/>
    <col min="4354" max="4354" width="9.1328125" style="151" customWidth="1"/>
    <col min="4355" max="4355" width="10.265625" style="151" customWidth="1"/>
    <col min="4356" max="4356" width="1.86328125" style="151" customWidth="1"/>
    <col min="4357" max="4357" width="10.265625" style="151" customWidth="1"/>
    <col min="4358" max="4358" width="11.59765625" style="151" customWidth="1"/>
    <col min="4359" max="4359" width="8.73046875" style="151" customWidth="1"/>
    <col min="4360" max="4360" width="9.73046875" style="151" customWidth="1"/>
    <col min="4361" max="4361" width="0" style="151" hidden="1" customWidth="1"/>
    <col min="4362" max="4362" width="13.59765625" style="151" bestFit="1" customWidth="1"/>
    <col min="4363" max="4607" width="9.86328125" style="151"/>
    <col min="4608" max="4608" width="3.59765625" style="151" customWidth="1"/>
    <col min="4609" max="4609" width="52.1328125" style="151" customWidth="1"/>
    <col min="4610" max="4610" width="9.1328125" style="151" customWidth="1"/>
    <col min="4611" max="4611" width="10.265625" style="151" customWidth="1"/>
    <col min="4612" max="4612" width="1.86328125" style="151" customWidth="1"/>
    <col min="4613" max="4613" width="10.265625" style="151" customWidth="1"/>
    <col min="4614" max="4614" width="11.59765625" style="151" customWidth="1"/>
    <col min="4615" max="4615" width="8.73046875" style="151" customWidth="1"/>
    <col min="4616" max="4616" width="9.73046875" style="151" customWidth="1"/>
    <col min="4617" max="4617" width="0" style="151" hidden="1" customWidth="1"/>
    <col min="4618" max="4618" width="13.59765625" style="151" bestFit="1" customWidth="1"/>
    <col min="4619" max="4863" width="9.86328125" style="151"/>
    <col min="4864" max="4864" width="3.59765625" style="151" customWidth="1"/>
    <col min="4865" max="4865" width="52.1328125" style="151" customWidth="1"/>
    <col min="4866" max="4866" width="9.1328125" style="151" customWidth="1"/>
    <col min="4867" max="4867" width="10.265625" style="151" customWidth="1"/>
    <col min="4868" max="4868" width="1.86328125" style="151" customWidth="1"/>
    <col min="4869" max="4869" width="10.265625" style="151" customWidth="1"/>
    <col min="4870" max="4870" width="11.59765625" style="151" customWidth="1"/>
    <col min="4871" max="4871" width="8.73046875" style="151" customWidth="1"/>
    <col min="4872" max="4872" width="9.73046875" style="151" customWidth="1"/>
    <col min="4873" max="4873" width="0" style="151" hidden="1" customWidth="1"/>
    <col min="4874" max="4874" width="13.59765625" style="151" bestFit="1" customWidth="1"/>
    <col min="4875" max="5119" width="9.86328125" style="151"/>
    <col min="5120" max="5120" width="3.59765625" style="151" customWidth="1"/>
    <col min="5121" max="5121" width="52.1328125" style="151" customWidth="1"/>
    <col min="5122" max="5122" width="9.1328125" style="151" customWidth="1"/>
    <col min="5123" max="5123" width="10.265625" style="151" customWidth="1"/>
    <col min="5124" max="5124" width="1.86328125" style="151" customWidth="1"/>
    <col min="5125" max="5125" width="10.265625" style="151" customWidth="1"/>
    <col min="5126" max="5126" width="11.59765625" style="151" customWidth="1"/>
    <col min="5127" max="5127" width="8.73046875" style="151" customWidth="1"/>
    <col min="5128" max="5128" width="9.73046875" style="151" customWidth="1"/>
    <col min="5129" max="5129" width="0" style="151" hidden="1" customWidth="1"/>
    <col min="5130" max="5130" width="13.59765625" style="151" bestFit="1" customWidth="1"/>
    <col min="5131" max="5375" width="9.86328125" style="151"/>
    <col min="5376" max="5376" width="3.59765625" style="151" customWidth="1"/>
    <col min="5377" max="5377" width="52.1328125" style="151" customWidth="1"/>
    <col min="5378" max="5378" width="9.1328125" style="151" customWidth="1"/>
    <col min="5379" max="5379" width="10.265625" style="151" customWidth="1"/>
    <col min="5380" max="5380" width="1.86328125" style="151" customWidth="1"/>
    <col min="5381" max="5381" width="10.265625" style="151" customWidth="1"/>
    <col min="5382" max="5382" width="11.59765625" style="151" customWidth="1"/>
    <col min="5383" max="5383" width="8.73046875" style="151" customWidth="1"/>
    <col min="5384" max="5384" width="9.73046875" style="151" customWidth="1"/>
    <col min="5385" max="5385" width="0" style="151" hidden="1" customWidth="1"/>
    <col min="5386" max="5386" width="13.59765625" style="151" bestFit="1" customWidth="1"/>
    <col min="5387" max="5631" width="9.86328125" style="151"/>
    <col min="5632" max="5632" width="3.59765625" style="151" customWidth="1"/>
    <col min="5633" max="5633" width="52.1328125" style="151" customWidth="1"/>
    <col min="5634" max="5634" width="9.1328125" style="151" customWidth="1"/>
    <col min="5635" max="5635" width="10.265625" style="151" customWidth="1"/>
    <col min="5636" max="5636" width="1.86328125" style="151" customWidth="1"/>
    <col min="5637" max="5637" width="10.265625" style="151" customWidth="1"/>
    <col min="5638" max="5638" width="11.59765625" style="151" customWidth="1"/>
    <col min="5639" max="5639" width="8.73046875" style="151" customWidth="1"/>
    <col min="5640" max="5640" width="9.73046875" style="151" customWidth="1"/>
    <col min="5641" max="5641" width="0" style="151" hidden="1" customWidth="1"/>
    <col min="5642" max="5642" width="13.59765625" style="151" bestFit="1" customWidth="1"/>
    <col min="5643" max="5887" width="9.86328125" style="151"/>
    <col min="5888" max="5888" width="3.59765625" style="151" customWidth="1"/>
    <col min="5889" max="5889" width="52.1328125" style="151" customWidth="1"/>
    <col min="5890" max="5890" width="9.1328125" style="151" customWidth="1"/>
    <col min="5891" max="5891" width="10.265625" style="151" customWidth="1"/>
    <col min="5892" max="5892" width="1.86328125" style="151" customWidth="1"/>
    <col min="5893" max="5893" width="10.265625" style="151" customWidth="1"/>
    <col min="5894" max="5894" width="11.59765625" style="151" customWidth="1"/>
    <col min="5895" max="5895" width="8.73046875" style="151" customWidth="1"/>
    <col min="5896" max="5896" width="9.73046875" style="151" customWidth="1"/>
    <col min="5897" max="5897" width="0" style="151" hidden="1" customWidth="1"/>
    <col min="5898" max="5898" width="13.59765625" style="151" bestFit="1" customWidth="1"/>
    <col min="5899" max="6143" width="9.86328125" style="151"/>
    <col min="6144" max="6144" width="3.59765625" style="151" customWidth="1"/>
    <col min="6145" max="6145" width="52.1328125" style="151" customWidth="1"/>
    <col min="6146" max="6146" width="9.1328125" style="151" customWidth="1"/>
    <col min="6147" max="6147" width="10.265625" style="151" customWidth="1"/>
    <col min="6148" max="6148" width="1.86328125" style="151" customWidth="1"/>
    <col min="6149" max="6149" width="10.265625" style="151" customWidth="1"/>
    <col min="6150" max="6150" width="11.59765625" style="151" customWidth="1"/>
    <col min="6151" max="6151" width="8.73046875" style="151" customWidth="1"/>
    <col min="6152" max="6152" width="9.73046875" style="151" customWidth="1"/>
    <col min="6153" max="6153" width="0" style="151" hidden="1" customWidth="1"/>
    <col min="6154" max="6154" width="13.59765625" style="151" bestFit="1" customWidth="1"/>
    <col min="6155" max="6399" width="9.86328125" style="151"/>
    <col min="6400" max="6400" width="3.59765625" style="151" customWidth="1"/>
    <col min="6401" max="6401" width="52.1328125" style="151" customWidth="1"/>
    <col min="6402" max="6402" width="9.1328125" style="151" customWidth="1"/>
    <col min="6403" max="6403" width="10.265625" style="151" customWidth="1"/>
    <col min="6404" max="6404" width="1.86328125" style="151" customWidth="1"/>
    <col min="6405" max="6405" width="10.265625" style="151" customWidth="1"/>
    <col min="6406" max="6406" width="11.59765625" style="151" customWidth="1"/>
    <col min="6407" max="6407" width="8.73046875" style="151" customWidth="1"/>
    <col min="6408" max="6408" width="9.73046875" style="151" customWidth="1"/>
    <col min="6409" max="6409" width="0" style="151" hidden="1" customWidth="1"/>
    <col min="6410" max="6410" width="13.59765625" style="151" bestFit="1" customWidth="1"/>
    <col min="6411" max="6655" width="9.86328125" style="151"/>
    <col min="6656" max="6656" width="3.59765625" style="151" customWidth="1"/>
    <col min="6657" max="6657" width="52.1328125" style="151" customWidth="1"/>
    <col min="6658" max="6658" width="9.1328125" style="151" customWidth="1"/>
    <col min="6659" max="6659" width="10.265625" style="151" customWidth="1"/>
    <col min="6660" max="6660" width="1.86328125" style="151" customWidth="1"/>
    <col min="6661" max="6661" width="10.265625" style="151" customWidth="1"/>
    <col min="6662" max="6662" width="11.59765625" style="151" customWidth="1"/>
    <col min="6663" max="6663" width="8.73046875" style="151" customWidth="1"/>
    <col min="6664" max="6664" width="9.73046875" style="151" customWidth="1"/>
    <col min="6665" max="6665" width="0" style="151" hidden="1" customWidth="1"/>
    <col min="6666" max="6666" width="13.59765625" style="151" bestFit="1" customWidth="1"/>
    <col min="6667" max="6911" width="9.86328125" style="151"/>
    <col min="6912" max="6912" width="3.59765625" style="151" customWidth="1"/>
    <col min="6913" max="6913" width="52.1328125" style="151" customWidth="1"/>
    <col min="6914" max="6914" width="9.1328125" style="151" customWidth="1"/>
    <col min="6915" max="6915" width="10.265625" style="151" customWidth="1"/>
    <col min="6916" max="6916" width="1.86328125" style="151" customWidth="1"/>
    <col min="6917" max="6917" width="10.265625" style="151" customWidth="1"/>
    <col min="6918" max="6918" width="11.59765625" style="151" customWidth="1"/>
    <col min="6919" max="6919" width="8.73046875" style="151" customWidth="1"/>
    <col min="6920" max="6920" width="9.73046875" style="151" customWidth="1"/>
    <col min="6921" max="6921" width="0" style="151" hidden="1" customWidth="1"/>
    <col min="6922" max="6922" width="13.59765625" style="151" bestFit="1" customWidth="1"/>
    <col min="6923" max="7167" width="9.86328125" style="151"/>
    <col min="7168" max="7168" width="3.59765625" style="151" customWidth="1"/>
    <col min="7169" max="7169" width="52.1328125" style="151" customWidth="1"/>
    <col min="7170" max="7170" width="9.1328125" style="151" customWidth="1"/>
    <col min="7171" max="7171" width="10.265625" style="151" customWidth="1"/>
    <col min="7172" max="7172" width="1.86328125" style="151" customWidth="1"/>
    <col min="7173" max="7173" width="10.265625" style="151" customWidth="1"/>
    <col min="7174" max="7174" width="11.59765625" style="151" customWidth="1"/>
    <col min="7175" max="7175" width="8.73046875" style="151" customWidth="1"/>
    <col min="7176" max="7176" width="9.73046875" style="151" customWidth="1"/>
    <col min="7177" max="7177" width="0" style="151" hidden="1" customWidth="1"/>
    <col min="7178" max="7178" width="13.59765625" style="151" bestFit="1" customWidth="1"/>
    <col min="7179" max="7423" width="9.86328125" style="151"/>
    <col min="7424" max="7424" width="3.59765625" style="151" customWidth="1"/>
    <col min="7425" max="7425" width="52.1328125" style="151" customWidth="1"/>
    <col min="7426" max="7426" width="9.1328125" style="151" customWidth="1"/>
    <col min="7427" max="7427" width="10.265625" style="151" customWidth="1"/>
    <col min="7428" max="7428" width="1.86328125" style="151" customWidth="1"/>
    <col min="7429" max="7429" width="10.265625" style="151" customWidth="1"/>
    <col min="7430" max="7430" width="11.59765625" style="151" customWidth="1"/>
    <col min="7431" max="7431" width="8.73046875" style="151" customWidth="1"/>
    <col min="7432" max="7432" width="9.73046875" style="151" customWidth="1"/>
    <col min="7433" max="7433" width="0" style="151" hidden="1" customWidth="1"/>
    <col min="7434" max="7434" width="13.59765625" style="151" bestFit="1" customWidth="1"/>
    <col min="7435" max="7679" width="9.86328125" style="151"/>
    <col min="7680" max="7680" width="3.59765625" style="151" customWidth="1"/>
    <col min="7681" max="7681" width="52.1328125" style="151" customWidth="1"/>
    <col min="7682" max="7682" width="9.1328125" style="151" customWidth="1"/>
    <col min="7683" max="7683" width="10.265625" style="151" customWidth="1"/>
    <col min="7684" max="7684" width="1.86328125" style="151" customWidth="1"/>
    <col min="7685" max="7685" width="10.265625" style="151" customWidth="1"/>
    <col min="7686" max="7686" width="11.59765625" style="151" customWidth="1"/>
    <col min="7687" max="7687" width="8.73046875" style="151" customWidth="1"/>
    <col min="7688" max="7688" width="9.73046875" style="151" customWidth="1"/>
    <col min="7689" max="7689" width="0" style="151" hidden="1" customWidth="1"/>
    <col min="7690" max="7690" width="13.59765625" style="151" bestFit="1" customWidth="1"/>
    <col min="7691" max="7935" width="9.86328125" style="151"/>
    <col min="7936" max="7936" width="3.59765625" style="151" customWidth="1"/>
    <col min="7937" max="7937" width="52.1328125" style="151" customWidth="1"/>
    <col min="7938" max="7938" width="9.1328125" style="151" customWidth="1"/>
    <col min="7939" max="7939" width="10.265625" style="151" customWidth="1"/>
    <col min="7940" max="7940" width="1.86328125" style="151" customWidth="1"/>
    <col min="7941" max="7941" width="10.265625" style="151" customWidth="1"/>
    <col min="7942" max="7942" width="11.59765625" style="151" customWidth="1"/>
    <col min="7943" max="7943" width="8.73046875" style="151" customWidth="1"/>
    <col min="7944" max="7944" width="9.73046875" style="151" customWidth="1"/>
    <col min="7945" max="7945" width="0" style="151" hidden="1" customWidth="1"/>
    <col min="7946" max="7946" width="13.59765625" style="151" bestFit="1" customWidth="1"/>
    <col min="7947" max="8191" width="9.86328125" style="151"/>
    <col min="8192" max="8192" width="3.59765625" style="151" customWidth="1"/>
    <col min="8193" max="8193" width="52.1328125" style="151" customWidth="1"/>
    <col min="8194" max="8194" width="9.1328125" style="151" customWidth="1"/>
    <col min="8195" max="8195" width="10.265625" style="151" customWidth="1"/>
    <col min="8196" max="8196" width="1.86328125" style="151" customWidth="1"/>
    <col min="8197" max="8197" width="10.265625" style="151" customWidth="1"/>
    <col min="8198" max="8198" width="11.59765625" style="151" customWidth="1"/>
    <col min="8199" max="8199" width="8.73046875" style="151" customWidth="1"/>
    <col min="8200" max="8200" width="9.73046875" style="151" customWidth="1"/>
    <col min="8201" max="8201" width="0" style="151" hidden="1" customWidth="1"/>
    <col min="8202" max="8202" width="13.59765625" style="151" bestFit="1" customWidth="1"/>
    <col min="8203" max="8447" width="9.86328125" style="151"/>
    <col min="8448" max="8448" width="3.59765625" style="151" customWidth="1"/>
    <col min="8449" max="8449" width="52.1328125" style="151" customWidth="1"/>
    <col min="8450" max="8450" width="9.1328125" style="151" customWidth="1"/>
    <col min="8451" max="8451" width="10.265625" style="151" customWidth="1"/>
    <col min="8452" max="8452" width="1.86328125" style="151" customWidth="1"/>
    <col min="8453" max="8453" width="10.265625" style="151" customWidth="1"/>
    <col min="8454" max="8454" width="11.59765625" style="151" customWidth="1"/>
    <col min="8455" max="8455" width="8.73046875" style="151" customWidth="1"/>
    <col min="8456" max="8456" width="9.73046875" style="151" customWidth="1"/>
    <col min="8457" max="8457" width="0" style="151" hidden="1" customWidth="1"/>
    <col min="8458" max="8458" width="13.59765625" style="151" bestFit="1" customWidth="1"/>
    <col min="8459" max="8703" width="9.86328125" style="151"/>
    <col min="8704" max="8704" width="3.59765625" style="151" customWidth="1"/>
    <col min="8705" max="8705" width="52.1328125" style="151" customWidth="1"/>
    <col min="8706" max="8706" width="9.1328125" style="151" customWidth="1"/>
    <col min="8707" max="8707" width="10.265625" style="151" customWidth="1"/>
    <col min="8708" max="8708" width="1.86328125" style="151" customWidth="1"/>
    <col min="8709" max="8709" width="10.265625" style="151" customWidth="1"/>
    <col min="8710" max="8710" width="11.59765625" style="151" customWidth="1"/>
    <col min="8711" max="8711" width="8.73046875" style="151" customWidth="1"/>
    <col min="8712" max="8712" width="9.73046875" style="151" customWidth="1"/>
    <col min="8713" max="8713" width="0" style="151" hidden="1" customWidth="1"/>
    <col min="8714" max="8714" width="13.59765625" style="151" bestFit="1" customWidth="1"/>
    <col min="8715" max="8959" width="9.86328125" style="151"/>
    <col min="8960" max="8960" width="3.59765625" style="151" customWidth="1"/>
    <col min="8961" max="8961" width="52.1328125" style="151" customWidth="1"/>
    <col min="8962" max="8962" width="9.1328125" style="151" customWidth="1"/>
    <col min="8963" max="8963" width="10.265625" style="151" customWidth="1"/>
    <col min="8964" max="8964" width="1.86328125" style="151" customWidth="1"/>
    <col min="8965" max="8965" width="10.265625" style="151" customWidth="1"/>
    <col min="8966" max="8966" width="11.59765625" style="151" customWidth="1"/>
    <col min="8967" max="8967" width="8.73046875" style="151" customWidth="1"/>
    <col min="8968" max="8968" width="9.73046875" style="151" customWidth="1"/>
    <col min="8969" max="8969" width="0" style="151" hidden="1" customWidth="1"/>
    <col min="8970" max="8970" width="13.59765625" style="151" bestFit="1" customWidth="1"/>
    <col min="8971" max="9215" width="9.86328125" style="151"/>
    <col min="9216" max="9216" width="3.59765625" style="151" customWidth="1"/>
    <col min="9217" max="9217" width="52.1328125" style="151" customWidth="1"/>
    <col min="9218" max="9218" width="9.1328125" style="151" customWidth="1"/>
    <col min="9219" max="9219" width="10.265625" style="151" customWidth="1"/>
    <col min="9220" max="9220" width="1.86328125" style="151" customWidth="1"/>
    <col min="9221" max="9221" width="10.265625" style="151" customWidth="1"/>
    <col min="9222" max="9222" width="11.59765625" style="151" customWidth="1"/>
    <col min="9223" max="9223" width="8.73046875" style="151" customWidth="1"/>
    <col min="9224" max="9224" width="9.73046875" style="151" customWidth="1"/>
    <col min="9225" max="9225" width="0" style="151" hidden="1" customWidth="1"/>
    <col min="9226" max="9226" width="13.59765625" style="151" bestFit="1" customWidth="1"/>
    <col min="9227" max="9471" width="9.86328125" style="151"/>
    <col min="9472" max="9472" width="3.59765625" style="151" customWidth="1"/>
    <col min="9473" max="9473" width="52.1328125" style="151" customWidth="1"/>
    <col min="9474" max="9474" width="9.1328125" style="151" customWidth="1"/>
    <col min="9475" max="9475" width="10.265625" style="151" customWidth="1"/>
    <col min="9476" max="9476" width="1.86328125" style="151" customWidth="1"/>
    <col min="9477" max="9477" width="10.265625" style="151" customWidth="1"/>
    <col min="9478" max="9478" width="11.59765625" style="151" customWidth="1"/>
    <col min="9479" max="9479" width="8.73046875" style="151" customWidth="1"/>
    <col min="9480" max="9480" width="9.73046875" style="151" customWidth="1"/>
    <col min="9481" max="9481" width="0" style="151" hidden="1" customWidth="1"/>
    <col min="9482" max="9482" width="13.59765625" style="151" bestFit="1" customWidth="1"/>
    <col min="9483" max="9727" width="9.86328125" style="151"/>
    <col min="9728" max="9728" width="3.59765625" style="151" customWidth="1"/>
    <col min="9729" max="9729" width="52.1328125" style="151" customWidth="1"/>
    <col min="9730" max="9730" width="9.1328125" style="151" customWidth="1"/>
    <col min="9731" max="9731" width="10.265625" style="151" customWidth="1"/>
    <col min="9732" max="9732" width="1.86328125" style="151" customWidth="1"/>
    <col min="9733" max="9733" width="10.265625" style="151" customWidth="1"/>
    <col min="9734" max="9734" width="11.59765625" style="151" customWidth="1"/>
    <col min="9735" max="9735" width="8.73046875" style="151" customWidth="1"/>
    <col min="9736" max="9736" width="9.73046875" style="151" customWidth="1"/>
    <col min="9737" max="9737" width="0" style="151" hidden="1" customWidth="1"/>
    <col min="9738" max="9738" width="13.59765625" style="151" bestFit="1" customWidth="1"/>
    <col min="9739" max="9983" width="9.86328125" style="151"/>
    <col min="9984" max="9984" width="3.59765625" style="151" customWidth="1"/>
    <col min="9985" max="9985" width="52.1328125" style="151" customWidth="1"/>
    <col min="9986" max="9986" width="9.1328125" style="151" customWidth="1"/>
    <col min="9987" max="9987" width="10.265625" style="151" customWidth="1"/>
    <col min="9988" max="9988" width="1.86328125" style="151" customWidth="1"/>
    <col min="9989" max="9989" width="10.265625" style="151" customWidth="1"/>
    <col min="9990" max="9990" width="11.59765625" style="151" customWidth="1"/>
    <col min="9991" max="9991" width="8.73046875" style="151" customWidth="1"/>
    <col min="9992" max="9992" width="9.73046875" style="151" customWidth="1"/>
    <col min="9993" max="9993" width="0" style="151" hidden="1" customWidth="1"/>
    <col min="9994" max="9994" width="13.59765625" style="151" bestFit="1" customWidth="1"/>
    <col min="9995" max="10239" width="9.86328125" style="151"/>
    <col min="10240" max="10240" width="3.59765625" style="151" customWidth="1"/>
    <col min="10241" max="10241" width="52.1328125" style="151" customWidth="1"/>
    <col min="10242" max="10242" width="9.1328125" style="151" customWidth="1"/>
    <col min="10243" max="10243" width="10.265625" style="151" customWidth="1"/>
    <col min="10244" max="10244" width="1.86328125" style="151" customWidth="1"/>
    <col min="10245" max="10245" width="10.265625" style="151" customWidth="1"/>
    <col min="10246" max="10246" width="11.59765625" style="151" customWidth="1"/>
    <col min="10247" max="10247" width="8.73046875" style="151" customWidth="1"/>
    <col min="10248" max="10248" width="9.73046875" style="151" customWidth="1"/>
    <col min="10249" max="10249" width="0" style="151" hidden="1" customWidth="1"/>
    <col min="10250" max="10250" width="13.59765625" style="151" bestFit="1" customWidth="1"/>
    <col min="10251" max="10495" width="9.86328125" style="151"/>
    <col min="10496" max="10496" width="3.59765625" style="151" customWidth="1"/>
    <col min="10497" max="10497" width="52.1328125" style="151" customWidth="1"/>
    <col min="10498" max="10498" width="9.1328125" style="151" customWidth="1"/>
    <col min="10499" max="10499" width="10.265625" style="151" customWidth="1"/>
    <col min="10500" max="10500" width="1.86328125" style="151" customWidth="1"/>
    <col min="10501" max="10501" width="10.265625" style="151" customWidth="1"/>
    <col min="10502" max="10502" width="11.59765625" style="151" customWidth="1"/>
    <col min="10503" max="10503" width="8.73046875" style="151" customWidth="1"/>
    <col min="10504" max="10504" width="9.73046875" style="151" customWidth="1"/>
    <col min="10505" max="10505" width="0" style="151" hidden="1" customWidth="1"/>
    <col min="10506" max="10506" width="13.59765625" style="151" bestFit="1" customWidth="1"/>
    <col min="10507" max="10751" width="9.86328125" style="151"/>
    <col min="10752" max="10752" width="3.59765625" style="151" customWidth="1"/>
    <col min="10753" max="10753" width="52.1328125" style="151" customWidth="1"/>
    <col min="10754" max="10754" width="9.1328125" style="151" customWidth="1"/>
    <col min="10755" max="10755" width="10.265625" style="151" customWidth="1"/>
    <col min="10756" max="10756" width="1.86328125" style="151" customWidth="1"/>
    <col min="10757" max="10757" width="10.265625" style="151" customWidth="1"/>
    <col min="10758" max="10758" width="11.59765625" style="151" customWidth="1"/>
    <col min="10759" max="10759" width="8.73046875" style="151" customWidth="1"/>
    <col min="10760" max="10760" width="9.73046875" style="151" customWidth="1"/>
    <col min="10761" max="10761" width="0" style="151" hidden="1" customWidth="1"/>
    <col min="10762" max="10762" width="13.59765625" style="151" bestFit="1" customWidth="1"/>
    <col min="10763" max="11007" width="9.86328125" style="151"/>
    <col min="11008" max="11008" width="3.59765625" style="151" customWidth="1"/>
    <col min="11009" max="11009" width="52.1328125" style="151" customWidth="1"/>
    <col min="11010" max="11010" width="9.1328125" style="151" customWidth="1"/>
    <col min="11011" max="11011" width="10.265625" style="151" customWidth="1"/>
    <col min="11012" max="11012" width="1.86328125" style="151" customWidth="1"/>
    <col min="11013" max="11013" width="10.265625" style="151" customWidth="1"/>
    <col min="11014" max="11014" width="11.59765625" style="151" customWidth="1"/>
    <col min="11015" max="11015" width="8.73046875" style="151" customWidth="1"/>
    <col min="11016" max="11016" width="9.73046875" style="151" customWidth="1"/>
    <col min="11017" max="11017" width="0" style="151" hidden="1" customWidth="1"/>
    <col min="11018" max="11018" width="13.59765625" style="151" bestFit="1" customWidth="1"/>
    <col min="11019" max="11263" width="9.86328125" style="151"/>
    <col min="11264" max="11264" width="3.59765625" style="151" customWidth="1"/>
    <col min="11265" max="11265" width="52.1328125" style="151" customWidth="1"/>
    <col min="11266" max="11266" width="9.1328125" style="151" customWidth="1"/>
    <col min="11267" max="11267" width="10.265625" style="151" customWidth="1"/>
    <col min="11268" max="11268" width="1.86328125" style="151" customWidth="1"/>
    <col min="11269" max="11269" width="10.265625" style="151" customWidth="1"/>
    <col min="11270" max="11270" width="11.59765625" style="151" customWidth="1"/>
    <col min="11271" max="11271" width="8.73046875" style="151" customWidth="1"/>
    <col min="11272" max="11272" width="9.73046875" style="151" customWidth="1"/>
    <col min="11273" max="11273" width="0" style="151" hidden="1" customWidth="1"/>
    <col min="11274" max="11274" width="13.59765625" style="151" bestFit="1" customWidth="1"/>
    <col min="11275" max="11519" width="9.86328125" style="151"/>
    <col min="11520" max="11520" width="3.59765625" style="151" customWidth="1"/>
    <col min="11521" max="11521" width="52.1328125" style="151" customWidth="1"/>
    <col min="11522" max="11522" width="9.1328125" style="151" customWidth="1"/>
    <col min="11523" max="11523" width="10.265625" style="151" customWidth="1"/>
    <col min="11524" max="11524" width="1.86328125" style="151" customWidth="1"/>
    <col min="11525" max="11525" width="10.265625" style="151" customWidth="1"/>
    <col min="11526" max="11526" width="11.59765625" style="151" customWidth="1"/>
    <col min="11527" max="11527" width="8.73046875" style="151" customWidth="1"/>
    <col min="11528" max="11528" width="9.73046875" style="151" customWidth="1"/>
    <col min="11529" max="11529" width="0" style="151" hidden="1" customWidth="1"/>
    <col min="11530" max="11530" width="13.59765625" style="151" bestFit="1" customWidth="1"/>
    <col min="11531" max="11775" width="9.86328125" style="151"/>
    <col min="11776" max="11776" width="3.59765625" style="151" customWidth="1"/>
    <col min="11777" max="11777" width="52.1328125" style="151" customWidth="1"/>
    <col min="11778" max="11778" width="9.1328125" style="151" customWidth="1"/>
    <col min="11779" max="11779" width="10.265625" style="151" customWidth="1"/>
    <col min="11780" max="11780" width="1.86328125" style="151" customWidth="1"/>
    <col min="11781" max="11781" width="10.265625" style="151" customWidth="1"/>
    <col min="11782" max="11782" width="11.59765625" style="151" customWidth="1"/>
    <col min="11783" max="11783" width="8.73046875" style="151" customWidth="1"/>
    <col min="11784" max="11784" width="9.73046875" style="151" customWidth="1"/>
    <col min="11785" max="11785" width="0" style="151" hidden="1" customWidth="1"/>
    <col min="11786" max="11786" width="13.59765625" style="151" bestFit="1" customWidth="1"/>
    <col min="11787" max="12031" width="9.86328125" style="151"/>
    <col min="12032" max="12032" width="3.59765625" style="151" customWidth="1"/>
    <col min="12033" max="12033" width="52.1328125" style="151" customWidth="1"/>
    <col min="12034" max="12034" width="9.1328125" style="151" customWidth="1"/>
    <col min="12035" max="12035" width="10.265625" style="151" customWidth="1"/>
    <col min="12036" max="12036" width="1.86328125" style="151" customWidth="1"/>
    <col min="12037" max="12037" width="10.265625" style="151" customWidth="1"/>
    <col min="12038" max="12038" width="11.59765625" style="151" customWidth="1"/>
    <col min="12039" max="12039" width="8.73046875" style="151" customWidth="1"/>
    <col min="12040" max="12040" width="9.73046875" style="151" customWidth="1"/>
    <col min="12041" max="12041" width="0" style="151" hidden="1" customWidth="1"/>
    <col min="12042" max="12042" width="13.59765625" style="151" bestFit="1" customWidth="1"/>
    <col min="12043" max="12287" width="9.86328125" style="151"/>
    <col min="12288" max="12288" width="3.59765625" style="151" customWidth="1"/>
    <col min="12289" max="12289" width="52.1328125" style="151" customWidth="1"/>
    <col min="12290" max="12290" width="9.1328125" style="151" customWidth="1"/>
    <col min="12291" max="12291" width="10.265625" style="151" customWidth="1"/>
    <col min="12292" max="12292" width="1.86328125" style="151" customWidth="1"/>
    <col min="12293" max="12293" width="10.265625" style="151" customWidth="1"/>
    <col min="12294" max="12294" width="11.59765625" style="151" customWidth="1"/>
    <col min="12295" max="12295" width="8.73046875" style="151" customWidth="1"/>
    <col min="12296" max="12296" width="9.73046875" style="151" customWidth="1"/>
    <col min="12297" max="12297" width="0" style="151" hidden="1" customWidth="1"/>
    <col min="12298" max="12298" width="13.59765625" style="151" bestFit="1" customWidth="1"/>
    <col min="12299" max="12543" width="9.86328125" style="151"/>
    <col min="12544" max="12544" width="3.59765625" style="151" customWidth="1"/>
    <col min="12545" max="12545" width="52.1328125" style="151" customWidth="1"/>
    <col min="12546" max="12546" width="9.1328125" style="151" customWidth="1"/>
    <col min="12547" max="12547" width="10.265625" style="151" customWidth="1"/>
    <col min="12548" max="12548" width="1.86328125" style="151" customWidth="1"/>
    <col min="12549" max="12549" width="10.265625" style="151" customWidth="1"/>
    <col min="12550" max="12550" width="11.59765625" style="151" customWidth="1"/>
    <col min="12551" max="12551" width="8.73046875" style="151" customWidth="1"/>
    <col min="12552" max="12552" width="9.73046875" style="151" customWidth="1"/>
    <col min="12553" max="12553" width="0" style="151" hidden="1" customWidth="1"/>
    <col min="12554" max="12554" width="13.59765625" style="151" bestFit="1" customWidth="1"/>
    <col min="12555" max="12799" width="9.86328125" style="151"/>
    <col min="12800" max="12800" width="3.59765625" style="151" customWidth="1"/>
    <col min="12801" max="12801" width="52.1328125" style="151" customWidth="1"/>
    <col min="12802" max="12802" width="9.1328125" style="151" customWidth="1"/>
    <col min="12803" max="12803" width="10.265625" style="151" customWidth="1"/>
    <col min="12804" max="12804" width="1.86328125" style="151" customWidth="1"/>
    <col min="12805" max="12805" width="10.265625" style="151" customWidth="1"/>
    <col min="12806" max="12806" width="11.59765625" style="151" customWidth="1"/>
    <col min="12807" max="12807" width="8.73046875" style="151" customWidth="1"/>
    <col min="12808" max="12808" width="9.73046875" style="151" customWidth="1"/>
    <col min="12809" max="12809" width="0" style="151" hidden="1" customWidth="1"/>
    <col min="12810" max="12810" width="13.59765625" style="151" bestFit="1" customWidth="1"/>
    <col min="12811" max="13055" width="9.86328125" style="151"/>
    <col min="13056" max="13056" width="3.59765625" style="151" customWidth="1"/>
    <col min="13057" max="13057" width="52.1328125" style="151" customWidth="1"/>
    <col min="13058" max="13058" width="9.1328125" style="151" customWidth="1"/>
    <col min="13059" max="13059" width="10.265625" style="151" customWidth="1"/>
    <col min="13060" max="13060" width="1.86328125" style="151" customWidth="1"/>
    <col min="13061" max="13061" width="10.265625" style="151" customWidth="1"/>
    <col min="13062" max="13062" width="11.59765625" style="151" customWidth="1"/>
    <col min="13063" max="13063" width="8.73046875" style="151" customWidth="1"/>
    <col min="13064" max="13064" width="9.73046875" style="151" customWidth="1"/>
    <col min="13065" max="13065" width="0" style="151" hidden="1" customWidth="1"/>
    <col min="13066" max="13066" width="13.59765625" style="151" bestFit="1" customWidth="1"/>
    <col min="13067" max="13311" width="9.86328125" style="151"/>
    <col min="13312" max="13312" width="3.59765625" style="151" customWidth="1"/>
    <col min="13313" max="13313" width="52.1328125" style="151" customWidth="1"/>
    <col min="13314" max="13314" width="9.1328125" style="151" customWidth="1"/>
    <col min="13315" max="13315" width="10.265625" style="151" customWidth="1"/>
    <col min="13316" max="13316" width="1.86328125" style="151" customWidth="1"/>
    <col min="13317" max="13317" width="10.265625" style="151" customWidth="1"/>
    <col min="13318" max="13318" width="11.59765625" style="151" customWidth="1"/>
    <col min="13319" max="13319" width="8.73046875" style="151" customWidth="1"/>
    <col min="13320" max="13320" width="9.73046875" style="151" customWidth="1"/>
    <col min="13321" max="13321" width="0" style="151" hidden="1" customWidth="1"/>
    <col min="13322" max="13322" width="13.59765625" style="151" bestFit="1" customWidth="1"/>
    <col min="13323" max="13567" width="9.86328125" style="151"/>
    <col min="13568" max="13568" width="3.59765625" style="151" customWidth="1"/>
    <col min="13569" max="13569" width="52.1328125" style="151" customWidth="1"/>
    <col min="13570" max="13570" width="9.1328125" style="151" customWidth="1"/>
    <col min="13571" max="13571" width="10.265625" style="151" customWidth="1"/>
    <col min="13572" max="13572" width="1.86328125" style="151" customWidth="1"/>
    <col min="13573" max="13573" width="10.265625" style="151" customWidth="1"/>
    <col min="13574" max="13574" width="11.59765625" style="151" customWidth="1"/>
    <col min="13575" max="13575" width="8.73046875" style="151" customWidth="1"/>
    <col min="13576" max="13576" width="9.73046875" style="151" customWidth="1"/>
    <col min="13577" max="13577" width="0" style="151" hidden="1" customWidth="1"/>
    <col min="13578" max="13578" width="13.59765625" style="151" bestFit="1" customWidth="1"/>
    <col min="13579" max="13823" width="9.86328125" style="151"/>
    <col min="13824" max="13824" width="3.59765625" style="151" customWidth="1"/>
    <col min="13825" max="13825" width="52.1328125" style="151" customWidth="1"/>
    <col min="13826" max="13826" width="9.1328125" style="151" customWidth="1"/>
    <col min="13827" max="13827" width="10.265625" style="151" customWidth="1"/>
    <col min="13828" max="13828" width="1.86328125" style="151" customWidth="1"/>
    <col min="13829" max="13829" width="10.265625" style="151" customWidth="1"/>
    <col min="13830" max="13830" width="11.59765625" style="151" customWidth="1"/>
    <col min="13831" max="13831" width="8.73046875" style="151" customWidth="1"/>
    <col min="13832" max="13832" width="9.73046875" style="151" customWidth="1"/>
    <col min="13833" max="13833" width="0" style="151" hidden="1" customWidth="1"/>
    <col min="13834" max="13834" width="13.59765625" style="151" bestFit="1" customWidth="1"/>
    <col min="13835" max="14079" width="9.86328125" style="151"/>
    <col min="14080" max="14080" width="3.59765625" style="151" customWidth="1"/>
    <col min="14081" max="14081" width="52.1328125" style="151" customWidth="1"/>
    <col min="14082" max="14082" width="9.1328125" style="151" customWidth="1"/>
    <col min="14083" max="14083" width="10.265625" style="151" customWidth="1"/>
    <col min="14084" max="14084" width="1.86328125" style="151" customWidth="1"/>
    <col min="14085" max="14085" width="10.265625" style="151" customWidth="1"/>
    <col min="14086" max="14086" width="11.59765625" style="151" customWidth="1"/>
    <col min="14087" max="14087" width="8.73046875" style="151" customWidth="1"/>
    <col min="14088" max="14088" width="9.73046875" style="151" customWidth="1"/>
    <col min="14089" max="14089" width="0" style="151" hidden="1" customWidth="1"/>
    <col min="14090" max="14090" width="13.59765625" style="151" bestFit="1" customWidth="1"/>
    <col min="14091" max="14335" width="9.86328125" style="151"/>
    <col min="14336" max="14336" width="3.59765625" style="151" customWidth="1"/>
    <col min="14337" max="14337" width="52.1328125" style="151" customWidth="1"/>
    <col min="14338" max="14338" width="9.1328125" style="151" customWidth="1"/>
    <col min="14339" max="14339" width="10.265625" style="151" customWidth="1"/>
    <col min="14340" max="14340" width="1.86328125" style="151" customWidth="1"/>
    <col min="14341" max="14341" width="10.265625" style="151" customWidth="1"/>
    <col min="14342" max="14342" width="11.59765625" style="151" customWidth="1"/>
    <col min="14343" max="14343" width="8.73046875" style="151" customWidth="1"/>
    <col min="14344" max="14344" width="9.73046875" style="151" customWidth="1"/>
    <col min="14345" max="14345" width="0" style="151" hidden="1" customWidth="1"/>
    <col min="14346" max="14346" width="13.59765625" style="151" bestFit="1" customWidth="1"/>
    <col min="14347" max="14591" width="9.86328125" style="151"/>
    <col min="14592" max="14592" width="3.59765625" style="151" customWidth="1"/>
    <col min="14593" max="14593" width="52.1328125" style="151" customWidth="1"/>
    <col min="14594" max="14594" width="9.1328125" style="151" customWidth="1"/>
    <col min="14595" max="14595" width="10.265625" style="151" customWidth="1"/>
    <col min="14596" max="14596" width="1.86328125" style="151" customWidth="1"/>
    <col min="14597" max="14597" width="10.265625" style="151" customWidth="1"/>
    <col min="14598" max="14598" width="11.59765625" style="151" customWidth="1"/>
    <col min="14599" max="14599" width="8.73046875" style="151" customWidth="1"/>
    <col min="14600" max="14600" width="9.73046875" style="151" customWidth="1"/>
    <col min="14601" max="14601" width="0" style="151" hidden="1" customWidth="1"/>
    <col min="14602" max="14602" width="13.59765625" style="151" bestFit="1" customWidth="1"/>
    <col min="14603" max="14847" width="9.86328125" style="151"/>
    <col min="14848" max="14848" width="3.59765625" style="151" customWidth="1"/>
    <col min="14849" max="14849" width="52.1328125" style="151" customWidth="1"/>
    <col min="14850" max="14850" width="9.1328125" style="151" customWidth="1"/>
    <col min="14851" max="14851" width="10.265625" style="151" customWidth="1"/>
    <col min="14852" max="14852" width="1.86328125" style="151" customWidth="1"/>
    <col min="14853" max="14853" width="10.265625" style="151" customWidth="1"/>
    <col min="14854" max="14854" width="11.59765625" style="151" customWidth="1"/>
    <col min="14855" max="14855" width="8.73046875" style="151" customWidth="1"/>
    <col min="14856" max="14856" width="9.73046875" style="151" customWidth="1"/>
    <col min="14857" max="14857" width="0" style="151" hidden="1" customWidth="1"/>
    <col min="14858" max="14858" width="13.59765625" style="151" bestFit="1" customWidth="1"/>
    <col min="14859" max="15103" width="9.86328125" style="151"/>
    <col min="15104" max="15104" width="3.59765625" style="151" customWidth="1"/>
    <col min="15105" max="15105" width="52.1328125" style="151" customWidth="1"/>
    <col min="15106" max="15106" width="9.1328125" style="151" customWidth="1"/>
    <col min="15107" max="15107" width="10.265625" style="151" customWidth="1"/>
    <col min="15108" max="15108" width="1.86328125" style="151" customWidth="1"/>
    <col min="15109" max="15109" width="10.265625" style="151" customWidth="1"/>
    <col min="15110" max="15110" width="11.59765625" style="151" customWidth="1"/>
    <col min="15111" max="15111" width="8.73046875" style="151" customWidth="1"/>
    <col min="15112" max="15112" width="9.73046875" style="151" customWidth="1"/>
    <col min="15113" max="15113" width="0" style="151" hidden="1" customWidth="1"/>
    <col min="15114" max="15114" width="13.59765625" style="151" bestFit="1" customWidth="1"/>
    <col min="15115" max="15359" width="9.86328125" style="151"/>
    <col min="15360" max="15360" width="3.59765625" style="151" customWidth="1"/>
    <col min="15361" max="15361" width="52.1328125" style="151" customWidth="1"/>
    <col min="15362" max="15362" width="9.1328125" style="151" customWidth="1"/>
    <col min="15363" max="15363" width="10.265625" style="151" customWidth="1"/>
    <col min="15364" max="15364" width="1.86328125" style="151" customWidth="1"/>
    <col min="15365" max="15365" width="10.265625" style="151" customWidth="1"/>
    <col min="15366" max="15366" width="11.59765625" style="151" customWidth="1"/>
    <col min="15367" max="15367" width="8.73046875" style="151" customWidth="1"/>
    <col min="15368" max="15368" width="9.73046875" style="151" customWidth="1"/>
    <col min="15369" max="15369" width="0" style="151" hidden="1" customWidth="1"/>
    <col min="15370" max="15370" width="13.59765625" style="151" bestFit="1" customWidth="1"/>
    <col min="15371" max="15615" width="9.86328125" style="151"/>
    <col min="15616" max="15616" width="3.59765625" style="151" customWidth="1"/>
    <col min="15617" max="15617" width="52.1328125" style="151" customWidth="1"/>
    <col min="15618" max="15618" width="9.1328125" style="151" customWidth="1"/>
    <col min="15619" max="15619" width="10.265625" style="151" customWidth="1"/>
    <col min="15620" max="15620" width="1.86328125" style="151" customWidth="1"/>
    <col min="15621" max="15621" width="10.265625" style="151" customWidth="1"/>
    <col min="15622" max="15622" width="11.59765625" style="151" customWidth="1"/>
    <col min="15623" max="15623" width="8.73046875" style="151" customWidth="1"/>
    <col min="15624" max="15624" width="9.73046875" style="151" customWidth="1"/>
    <col min="15625" max="15625" width="0" style="151" hidden="1" customWidth="1"/>
    <col min="15626" max="15626" width="13.59765625" style="151" bestFit="1" customWidth="1"/>
    <col min="15627" max="15871" width="9.86328125" style="151"/>
    <col min="15872" max="15872" width="3.59765625" style="151" customWidth="1"/>
    <col min="15873" max="15873" width="52.1328125" style="151" customWidth="1"/>
    <col min="15874" max="15874" width="9.1328125" style="151" customWidth="1"/>
    <col min="15875" max="15875" width="10.265625" style="151" customWidth="1"/>
    <col min="15876" max="15876" width="1.86328125" style="151" customWidth="1"/>
    <col min="15877" max="15877" width="10.265625" style="151" customWidth="1"/>
    <col min="15878" max="15878" width="11.59765625" style="151" customWidth="1"/>
    <col min="15879" max="15879" width="8.73046875" style="151" customWidth="1"/>
    <col min="15880" max="15880" width="9.73046875" style="151" customWidth="1"/>
    <col min="15881" max="15881" width="0" style="151" hidden="1" customWidth="1"/>
    <col min="15882" max="15882" width="13.59765625" style="151" bestFit="1" customWidth="1"/>
    <col min="15883" max="16127" width="9.86328125" style="151"/>
    <col min="16128" max="16128" width="3.59765625" style="151" customWidth="1"/>
    <col min="16129" max="16129" width="52.1328125" style="151" customWidth="1"/>
    <col min="16130" max="16130" width="9.1328125" style="151" customWidth="1"/>
    <col min="16131" max="16131" width="10.265625" style="151" customWidth="1"/>
    <col min="16132" max="16132" width="1.86328125" style="151" customWidth="1"/>
    <col min="16133" max="16133" width="10.265625" style="151" customWidth="1"/>
    <col min="16134" max="16134" width="11.59765625" style="151" customWidth="1"/>
    <col min="16135" max="16135" width="8.73046875" style="151" customWidth="1"/>
    <col min="16136" max="16136" width="9.73046875" style="151" customWidth="1"/>
    <col min="16137" max="16137" width="0" style="151" hidden="1" customWidth="1"/>
    <col min="16138" max="16138" width="13.59765625" style="151" bestFit="1" customWidth="1"/>
    <col min="16139" max="16384" width="9.86328125" style="151"/>
  </cols>
  <sheetData>
    <row r="1" spans="1:11" ht="15.75" x14ac:dyDescent="0.5">
      <c r="B1" s="332" t="s">
        <v>60</v>
      </c>
      <c r="C1" s="332"/>
      <c r="D1" s="152"/>
      <c r="E1" s="152"/>
      <c r="F1" s="152"/>
      <c r="G1" s="152"/>
      <c r="H1" s="152"/>
      <c r="I1" s="152"/>
      <c r="J1" s="152"/>
      <c r="K1" s="152"/>
    </row>
    <row r="2" spans="1:11" ht="6" customHeight="1" x14ac:dyDescent="0.4">
      <c r="B2" s="153"/>
      <c r="C2" s="154"/>
      <c r="D2" s="331"/>
      <c r="E2" s="331"/>
      <c r="F2" s="331"/>
      <c r="G2" s="331"/>
      <c r="H2" s="155"/>
      <c r="I2" s="155"/>
    </row>
    <row r="3" spans="1:11" ht="15.75" customHeight="1" x14ac:dyDescent="0.4">
      <c r="B3" s="333" t="s">
        <v>112</v>
      </c>
      <c r="C3" s="333"/>
      <c r="D3" s="156"/>
      <c r="E3" s="156"/>
      <c r="F3" s="156"/>
      <c r="G3" s="156"/>
      <c r="H3" s="156"/>
      <c r="I3" s="156"/>
      <c r="J3" s="156"/>
      <c r="K3" s="156"/>
    </row>
    <row r="4" spans="1:11" ht="12.75" customHeight="1" x14ac:dyDescent="0.5">
      <c r="B4" s="157"/>
      <c r="C4" s="158"/>
      <c r="D4" s="159"/>
      <c r="E4" s="159"/>
      <c r="F4" s="159"/>
      <c r="G4" s="160"/>
      <c r="H4" s="155"/>
      <c r="I4" s="155"/>
    </row>
    <row r="5" spans="1:11" ht="12.75" customHeight="1" x14ac:dyDescent="0.5">
      <c r="B5" s="157"/>
      <c r="C5" s="158"/>
      <c r="D5" s="159"/>
      <c r="E5" s="159"/>
      <c r="F5" s="159"/>
      <c r="G5" s="160"/>
      <c r="H5" s="155"/>
      <c r="I5" s="155"/>
    </row>
    <row r="6" spans="1:11" x14ac:dyDescent="0.4">
      <c r="C6" s="161"/>
      <c r="F6" s="159"/>
      <c r="J6" s="162"/>
    </row>
    <row r="7" spans="1:11" x14ac:dyDescent="0.4">
      <c r="A7" s="163"/>
      <c r="B7" s="20" t="s">
        <v>0</v>
      </c>
      <c r="C7" s="164"/>
      <c r="F7" s="159"/>
    </row>
    <row r="8" spans="1:11" ht="13.5" customHeight="1" x14ac:dyDescent="0.4">
      <c r="B8" s="23" t="s">
        <v>43</v>
      </c>
      <c r="C8" s="165">
        <v>661</v>
      </c>
      <c r="D8" s="161"/>
      <c r="F8" s="159"/>
    </row>
    <row r="9" spans="1:11" x14ac:dyDescent="0.4">
      <c r="A9" s="161"/>
      <c r="B9" s="23" t="s">
        <v>61</v>
      </c>
      <c r="C9" s="165">
        <v>774</v>
      </c>
      <c r="D9" s="161"/>
      <c r="F9" s="159"/>
    </row>
    <row r="10" spans="1:11" x14ac:dyDescent="0.4">
      <c r="A10" s="161"/>
      <c r="B10" s="23" t="s">
        <v>62</v>
      </c>
      <c r="C10" s="165">
        <v>103</v>
      </c>
      <c r="D10" s="161"/>
      <c r="F10" s="166"/>
    </row>
    <row r="11" spans="1:11" x14ac:dyDescent="0.4">
      <c r="A11" s="161"/>
      <c r="B11" s="23" t="s">
        <v>53</v>
      </c>
      <c r="C11" s="165">
        <v>921</v>
      </c>
      <c r="D11" s="161"/>
      <c r="F11" s="167"/>
    </row>
    <row r="12" spans="1:11" ht="5.25" customHeight="1" x14ac:dyDescent="0.4">
      <c r="A12" s="161"/>
      <c r="B12" s="161"/>
      <c r="C12" s="168"/>
      <c r="D12" s="169"/>
      <c r="E12" s="170"/>
    </row>
    <row r="13" spans="1:11" x14ac:dyDescent="0.4">
      <c r="A13" s="161"/>
      <c r="B13" s="171" t="s">
        <v>16</v>
      </c>
      <c r="C13" s="172">
        <f>SUM(C8:C11)</f>
        <v>2459</v>
      </c>
      <c r="D13" s="169"/>
    </row>
    <row r="14" spans="1:11" ht="7.5" customHeight="1" x14ac:dyDescent="0.4">
      <c r="A14" s="161"/>
      <c r="B14" s="171"/>
      <c r="C14" s="173"/>
      <c r="D14" s="169"/>
    </row>
    <row r="15" spans="1:11" x14ac:dyDescent="0.4">
      <c r="A15" s="161"/>
      <c r="B15" s="161"/>
      <c r="C15" s="169"/>
      <c r="D15" s="169"/>
      <c r="E15" s="174"/>
    </row>
    <row r="16" spans="1:11" ht="14.25" x14ac:dyDescent="0.45">
      <c r="A16" s="175"/>
      <c r="B16" s="20" t="s">
        <v>1</v>
      </c>
      <c r="C16" s="176"/>
      <c r="D16" s="169"/>
      <c r="E16" s="170"/>
      <c r="F16" s="177"/>
    </row>
    <row r="17" spans="1:8" ht="12.75" customHeight="1" x14ac:dyDescent="0.4">
      <c r="A17" s="161"/>
      <c r="B17" s="23" t="s">
        <v>38</v>
      </c>
      <c r="C17" s="12">
        <v>6.8</v>
      </c>
      <c r="D17" s="161"/>
      <c r="F17" s="177"/>
    </row>
    <row r="18" spans="1:8" ht="12.75" customHeight="1" x14ac:dyDescent="0.4">
      <c r="A18" s="161"/>
      <c r="B18" s="23" t="s">
        <v>63</v>
      </c>
      <c r="C18" s="12">
        <v>8.9</v>
      </c>
      <c r="D18" s="161"/>
      <c r="F18" s="177"/>
    </row>
    <row r="19" spans="1:8" ht="12.75" customHeight="1" x14ac:dyDescent="0.4">
      <c r="A19" s="161"/>
      <c r="B19" s="23" t="s">
        <v>64</v>
      </c>
      <c r="C19" s="12">
        <v>6</v>
      </c>
      <c r="D19" s="161"/>
      <c r="F19" s="177"/>
    </row>
    <row r="20" spans="1:8" ht="12.75" customHeight="1" x14ac:dyDescent="0.4">
      <c r="A20" s="161"/>
      <c r="B20" s="23" t="s">
        <v>65</v>
      </c>
      <c r="C20" s="12">
        <v>12.9</v>
      </c>
      <c r="D20" s="161"/>
      <c r="F20" s="177"/>
    </row>
    <row r="21" spans="1:8" ht="5.25" customHeight="1" x14ac:dyDescent="0.4">
      <c r="A21" s="161"/>
      <c r="B21" s="161"/>
      <c r="C21" s="178"/>
      <c r="D21" s="161"/>
    </row>
    <row r="22" spans="1:8" ht="12.75" customHeight="1" x14ac:dyDescent="0.4">
      <c r="A22" s="161"/>
      <c r="B22" s="179" t="s">
        <v>16</v>
      </c>
      <c r="C22" s="180">
        <f>SUM(C17:C20)</f>
        <v>34.6</v>
      </c>
      <c r="D22" s="161"/>
    </row>
    <row r="23" spans="1:8" ht="7.5" customHeight="1" x14ac:dyDescent="0.4">
      <c r="A23" s="161"/>
      <c r="B23" s="161"/>
      <c r="C23" s="161"/>
      <c r="D23" s="161"/>
    </row>
    <row r="24" spans="1:8" ht="12.75" customHeight="1" x14ac:dyDescent="0.4">
      <c r="A24" s="161"/>
      <c r="B24" s="161"/>
      <c r="C24" s="161"/>
      <c r="D24" s="161"/>
    </row>
    <row r="25" spans="1:8" ht="12.75" customHeight="1" x14ac:dyDescent="0.4">
      <c r="A25" s="181"/>
      <c r="B25" s="20" t="s">
        <v>155</v>
      </c>
      <c r="C25" s="182"/>
      <c r="D25" s="161"/>
    </row>
    <row r="26" spans="1:8" ht="12.75" customHeight="1" x14ac:dyDescent="0.4">
      <c r="A26" s="161"/>
      <c r="B26" s="23" t="s">
        <v>2</v>
      </c>
      <c r="C26" s="183">
        <v>28</v>
      </c>
      <c r="D26" s="161"/>
      <c r="F26" s="170"/>
    </row>
    <row r="27" spans="1:8" ht="12.75" customHeight="1" x14ac:dyDescent="0.4">
      <c r="A27" s="161"/>
      <c r="B27" s="23" t="s">
        <v>66</v>
      </c>
      <c r="C27" s="184">
        <v>3</v>
      </c>
      <c r="D27" s="161"/>
    </row>
    <row r="28" spans="1:8" ht="12.75" customHeight="1" x14ac:dyDescent="0.4">
      <c r="A28" s="161"/>
      <c r="B28" s="23" t="s">
        <v>57</v>
      </c>
      <c r="C28" s="183">
        <v>25</v>
      </c>
      <c r="D28" s="161"/>
    </row>
    <row r="29" spans="1:8" ht="12.75" customHeight="1" x14ac:dyDescent="0.4">
      <c r="A29" s="161"/>
      <c r="B29" s="23" t="s">
        <v>114</v>
      </c>
      <c r="C29" s="183">
        <v>133</v>
      </c>
      <c r="D29" s="161"/>
    </row>
    <row r="30" spans="1:8" ht="5.25" customHeight="1" x14ac:dyDescent="0.4">
      <c r="A30" s="185"/>
      <c r="B30" s="186"/>
      <c r="C30" s="187"/>
      <c r="D30" s="161"/>
    </row>
    <row r="31" spans="1:8" ht="12.75" customHeight="1" x14ac:dyDescent="0.4">
      <c r="A31" s="185"/>
      <c r="B31" s="171" t="s">
        <v>16</v>
      </c>
      <c r="C31" s="188">
        <f>SUM(C26:C29)</f>
        <v>189</v>
      </c>
      <c r="D31" s="161"/>
    </row>
    <row r="32" spans="1:8" ht="12.75" customHeight="1" x14ac:dyDescent="0.4">
      <c r="A32" s="161"/>
      <c r="B32" s="161"/>
      <c r="C32" s="161"/>
      <c r="D32" s="161"/>
      <c r="H32" s="189"/>
    </row>
    <row r="33" spans="1:6" ht="12.75" customHeight="1" x14ac:dyDescent="0.4">
      <c r="A33" s="161"/>
      <c r="B33" s="118" t="s">
        <v>58</v>
      </c>
      <c r="C33" s="190"/>
      <c r="D33" s="161"/>
    </row>
    <row r="34" spans="1:6" ht="12.75" customHeight="1" x14ac:dyDescent="0.4">
      <c r="A34" s="161"/>
      <c r="B34" s="23" t="s">
        <v>67</v>
      </c>
      <c r="C34" s="191">
        <v>6</v>
      </c>
      <c r="D34" s="192"/>
      <c r="E34" s="193"/>
      <c r="F34" s="177"/>
    </row>
    <row r="35" spans="1:6" x14ac:dyDescent="0.4">
      <c r="B35" s="23" t="s">
        <v>45</v>
      </c>
      <c r="C35" s="191">
        <v>16</v>
      </c>
      <c r="D35" s="194"/>
      <c r="E35" s="195"/>
      <c r="F35" s="196"/>
    </row>
    <row r="36" spans="1:6" x14ac:dyDescent="0.4">
      <c r="B36" s="23" t="s">
        <v>68</v>
      </c>
      <c r="C36" s="191">
        <v>2</v>
      </c>
      <c r="D36" s="161"/>
    </row>
    <row r="37" spans="1:6" x14ac:dyDescent="0.4">
      <c r="B37" s="23" t="s">
        <v>69</v>
      </c>
      <c r="C37" s="191">
        <v>5</v>
      </c>
      <c r="D37" s="161"/>
    </row>
    <row r="38" spans="1:6" x14ac:dyDescent="0.4">
      <c r="B38" s="23" t="s">
        <v>70</v>
      </c>
      <c r="C38" s="191">
        <v>14</v>
      </c>
      <c r="D38" s="161"/>
    </row>
    <row r="39" spans="1:6" x14ac:dyDescent="0.4">
      <c r="B39" s="23" t="s">
        <v>71</v>
      </c>
      <c r="C39" s="184">
        <v>15.9</v>
      </c>
      <c r="D39" s="161"/>
    </row>
    <row r="40" spans="1:6" x14ac:dyDescent="0.4">
      <c r="B40" s="23" t="s">
        <v>55</v>
      </c>
      <c r="C40" s="183">
        <v>6.7</v>
      </c>
      <c r="D40" s="161"/>
    </row>
    <row r="41" spans="1:6" x14ac:dyDescent="0.4">
      <c r="B41" s="23" t="s">
        <v>72</v>
      </c>
      <c r="C41" s="191">
        <v>2.1</v>
      </c>
      <c r="D41" s="161"/>
    </row>
    <row r="42" spans="1:6" x14ac:dyDescent="0.4">
      <c r="B42" s="23" t="s">
        <v>98</v>
      </c>
      <c r="C42" s="191">
        <v>14.15</v>
      </c>
      <c r="D42" s="161"/>
    </row>
    <row r="43" spans="1:6" x14ac:dyDescent="0.4">
      <c r="B43" s="171" t="s">
        <v>16</v>
      </c>
      <c r="C43" s="188">
        <f>SUM(C34:C42)</f>
        <v>81.849999999999994</v>
      </c>
      <c r="D43" s="161"/>
    </row>
    <row r="44" spans="1:6" x14ac:dyDescent="0.4">
      <c r="B44" s="171"/>
      <c r="C44" s="197"/>
      <c r="D44" s="161"/>
    </row>
    <row r="45" spans="1:6" x14ac:dyDescent="0.4">
      <c r="B45" s="171"/>
      <c r="C45" s="197"/>
      <c r="D45" s="161"/>
    </row>
    <row r="46" spans="1:6" x14ac:dyDescent="0.4">
      <c r="B46" s="20" t="s">
        <v>32</v>
      </c>
      <c r="C46" s="198"/>
      <c r="D46" s="161"/>
    </row>
    <row r="47" spans="1:6" x14ac:dyDescent="0.4">
      <c r="B47" s="23" t="s">
        <v>56</v>
      </c>
      <c r="C47" s="191">
        <v>6.6</v>
      </c>
      <c r="D47" s="161"/>
    </row>
    <row r="48" spans="1:6" x14ac:dyDescent="0.4">
      <c r="B48" s="23" t="s">
        <v>73</v>
      </c>
      <c r="C48" s="191">
        <v>9</v>
      </c>
      <c r="D48" s="161"/>
    </row>
    <row r="49" spans="2:6" x14ac:dyDescent="0.4">
      <c r="B49" s="23" t="s">
        <v>134</v>
      </c>
      <c r="C49" s="191">
        <v>2.5</v>
      </c>
      <c r="D49" s="161"/>
    </row>
    <row r="50" spans="2:6" x14ac:dyDescent="0.4">
      <c r="B50" s="23" t="s">
        <v>74</v>
      </c>
      <c r="C50" s="191">
        <v>21</v>
      </c>
      <c r="D50" s="161"/>
    </row>
    <row r="51" spans="2:6" x14ac:dyDescent="0.4">
      <c r="B51" s="23" t="s">
        <v>42</v>
      </c>
      <c r="C51" s="191">
        <v>3.1</v>
      </c>
      <c r="D51" s="161"/>
    </row>
    <row r="52" spans="2:6" x14ac:dyDescent="0.4">
      <c r="B52" s="23" t="s">
        <v>135</v>
      </c>
      <c r="C52" s="191">
        <v>19.2</v>
      </c>
      <c r="D52" s="161"/>
    </row>
    <row r="53" spans="2:6" x14ac:dyDescent="0.4">
      <c r="B53" s="23" t="s">
        <v>28</v>
      </c>
      <c r="C53" s="191">
        <v>19</v>
      </c>
      <c r="D53" s="161"/>
    </row>
    <row r="54" spans="2:6" x14ac:dyDescent="0.4">
      <c r="B54" s="23" t="s">
        <v>27</v>
      </c>
      <c r="C54" s="191">
        <v>20</v>
      </c>
      <c r="D54" s="161"/>
    </row>
    <row r="55" spans="2:6" x14ac:dyDescent="0.4">
      <c r="B55" s="23" t="s">
        <v>75</v>
      </c>
      <c r="C55" s="184">
        <v>4</v>
      </c>
      <c r="D55" s="161"/>
    </row>
    <row r="56" spans="2:6" x14ac:dyDescent="0.4">
      <c r="B56" s="171" t="s">
        <v>16</v>
      </c>
      <c r="C56" s="199">
        <f>SUM(C47:C55)</f>
        <v>104.4</v>
      </c>
      <c r="D56" s="161"/>
    </row>
    <row r="57" spans="2:6" x14ac:dyDescent="0.4">
      <c r="B57" s="171"/>
      <c r="C57" s="190"/>
      <c r="D57" s="161"/>
    </row>
    <row r="58" spans="2:6" x14ac:dyDescent="0.4">
      <c r="B58" s="171"/>
      <c r="C58" s="190"/>
      <c r="D58" s="161"/>
    </row>
    <row r="59" spans="2:6" x14ac:dyDescent="0.4">
      <c r="B59" s="163" t="s">
        <v>89</v>
      </c>
      <c r="C59" s="200"/>
      <c r="D59" s="161"/>
    </row>
    <row r="60" spans="2:6" x14ac:dyDescent="0.4">
      <c r="B60" s="23" t="s">
        <v>94</v>
      </c>
      <c r="C60" s="12">
        <v>4</v>
      </c>
      <c r="D60" s="161"/>
      <c r="F60" s="170"/>
    </row>
    <row r="61" spans="2:6" x14ac:dyDescent="0.4">
      <c r="B61" s="23" t="s">
        <v>113</v>
      </c>
      <c r="C61" s="12">
        <v>43</v>
      </c>
      <c r="D61" s="161"/>
    </row>
    <row r="62" spans="2:6" x14ac:dyDescent="0.4">
      <c r="B62" s="23" t="s">
        <v>76</v>
      </c>
      <c r="C62" s="12">
        <v>168</v>
      </c>
      <c r="D62" s="161"/>
    </row>
    <row r="63" spans="2:6" x14ac:dyDescent="0.4">
      <c r="B63" s="23" t="s">
        <v>15</v>
      </c>
      <c r="C63" s="12">
        <v>163</v>
      </c>
      <c r="D63" s="161"/>
      <c r="F63" s="170"/>
    </row>
    <row r="64" spans="2:6" x14ac:dyDescent="0.4">
      <c r="B64" s="171" t="s">
        <v>16</v>
      </c>
      <c r="C64" s="200">
        <f>SUM(C60:C63)</f>
        <v>378</v>
      </c>
      <c r="D64" s="161"/>
    </row>
    <row r="65" spans="2:4" x14ac:dyDescent="0.4">
      <c r="B65" s="171"/>
      <c r="C65" s="190"/>
      <c r="D65" s="161"/>
    </row>
    <row r="66" spans="2:4" x14ac:dyDescent="0.4">
      <c r="B66" s="161"/>
      <c r="C66" s="201"/>
      <c r="D66" s="161"/>
    </row>
    <row r="67" spans="2:4" x14ac:dyDescent="0.4">
      <c r="B67" s="202" t="s">
        <v>152</v>
      </c>
      <c r="C67" s="203">
        <f>+C64+C56+C43+C31+C22+C13</f>
        <v>3246.85</v>
      </c>
      <c r="D67" s="161"/>
    </row>
    <row r="68" spans="2:4" x14ac:dyDescent="0.4">
      <c r="C68" s="161"/>
      <c r="D68" s="161"/>
    </row>
    <row r="69" spans="2:4" x14ac:dyDescent="0.4">
      <c r="C69" s="161"/>
      <c r="D69" s="161"/>
    </row>
    <row r="70" spans="2:4" x14ac:dyDescent="0.4">
      <c r="C70" s="203"/>
      <c r="D70" s="161"/>
    </row>
  </sheetData>
  <sheetProtection algorithmName="SHA-512" hashValue="Vf71kT0F6dXGLRImcFQngSCjxyjTzb0NRDAcF8T69TuH43V5pKNs3IFQx+3LVaIZ7XLRHt3ULfDRBicHlLqIaQ==" saltValue="Vu/giGTwxU9OHZJ8SZAUQQ==" spinCount="100000" sheet="1" objects="1" scenarios="1"/>
  <mergeCells count="3">
    <mergeCell ref="D2:G2"/>
    <mergeCell ref="B1:C1"/>
    <mergeCell ref="B3:C3"/>
  </mergeCells>
  <printOptions horizontalCentered="1"/>
  <pageMargins left="0.59055118110236227" right="0.59055118110236227" top="0.98425196850393704" bottom="0.59055118110236227" header="0.51181102362204722" footer="0.51181102362204722"/>
  <pageSetup paperSize="9" firstPageNumber="107" orientation="portrait" useFirstPageNumber="1" r:id="rId1"/>
  <headerFooter alignWithMargins="0">
    <oddHeader xml:space="preserve">&amp;C </oddHeader>
    <oddFooter>&amp;C&amp;"+,Regular"  8</oddFooter>
  </headerFooter>
  <ignoredErrors>
    <ignoredError sqref="C31 C43 C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Forsíða </vt:lpstr>
      <vt:lpstr>Inngangur</vt:lpstr>
      <vt:lpstr>Lánast-Rekstraryfirlit</vt:lpstr>
      <vt:lpstr>Lánast-Efnahagsreikn </vt:lpstr>
      <vt:lpstr>Lánast-eigið fé</vt:lpstr>
      <vt:lpstr>Lánast-Útlán-innlán</vt:lpstr>
      <vt:lpstr>Verðbréfaf-Rekst og efnaha</vt:lpstr>
      <vt:lpstr>Rekstrarfél-Rekst og efnaha </vt:lpstr>
      <vt:lpstr> Starfsmannafjöldi fft. </vt:lpstr>
      <vt:lpstr>Afgreiðslur banka og sparisjóða</vt:lpstr>
      <vt:lpstr>' Starfsmannafjöldi fft. '!Print_Area</vt:lpstr>
      <vt:lpstr>'Afgreiðslur banka og sparisjóða'!Print_Area</vt:lpstr>
      <vt:lpstr>'Lánast-Efnahagsreikn '!Print_Area</vt:lpstr>
      <vt:lpstr>'Lánast-eigið fé'!Print_Area</vt:lpstr>
      <vt:lpstr>'Lánast-Rekstraryfirlit'!Print_Area</vt:lpstr>
      <vt:lpstr>'Lánast-Útlán-innlán'!Print_Area</vt:lpstr>
      <vt:lpstr>'Rekstrarfél-Rekst og efnaha '!Print_Area</vt:lpstr>
      <vt:lpstr>'Verðbréfaf-Rekst og efnaha'!Print_Area</vt:lpstr>
      <vt:lpstr>'Lánast-Efnahagsreikn '!Print_Titles</vt:lpstr>
      <vt:lpstr>'Lánast-eigið fé'!Print_Titles</vt:lpstr>
    </vt:vector>
  </TitlesOfParts>
  <Company>FME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Þorsteinn E. Marinósson</dc:creator>
  <cp:lastModifiedBy>user</cp:lastModifiedBy>
  <cp:lastPrinted>2021-06-25T10:24:06Z</cp:lastPrinted>
  <dcterms:created xsi:type="dcterms:W3CDTF">2006-06-19T15:05:47Z</dcterms:created>
  <dcterms:modified xsi:type="dcterms:W3CDTF">2021-06-30T18:19:23Z</dcterms:modified>
</cp:coreProperties>
</file>